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im11\Amministrativi\Approvvigionamenti\Provveditorato Gare\10_UFF_GARE\PROGRAMMAZIONE 2025_2027\Programmazione sup Milione\"/>
    </mc:Choice>
  </mc:AlternateContent>
  <bookViews>
    <workbookView xWindow="-120" yWindow="-120" windowWidth="29040" windowHeight="15720" activeTab="2"/>
  </bookViews>
  <sheets>
    <sheet name="LEGENDA" sheetId="4" r:id="rId1"/>
    <sheet name="DATI ENTE" sheetId="3" r:id="rId2"/>
    <sheet name="SCHEDA H" sheetId="5" r:id="rId3"/>
  </sheets>
  <definedNames>
    <definedName name="_xlnm.Print_Area" localSheetId="2">'SCHEDA H'!$A$1:$Z$45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2" i="5" l="1"/>
  <c r="U41" i="5"/>
  <c r="U24" i="5" l="1"/>
  <c r="T24" i="5" s="1"/>
  <c r="U23" i="5"/>
  <c r="T23" i="5" s="1"/>
  <c r="U14" i="5"/>
  <c r="U13" i="5"/>
  <c r="T13" i="5" s="1"/>
  <c r="U20" i="5" l="1"/>
  <c r="S19" i="5"/>
  <c r="U35" i="5" l="1"/>
  <c r="T35" i="5" l="1"/>
  <c r="U34" i="5"/>
  <c r="T34" i="5" s="1"/>
  <c r="U33" i="5"/>
  <c r="T33" i="5" s="1"/>
  <c r="U32" i="5"/>
  <c r="T32" i="5" s="1"/>
  <c r="U18" i="5" l="1"/>
  <c r="U21" i="5" l="1"/>
  <c r="S21" i="5"/>
  <c r="R21" i="5"/>
  <c r="T21" i="5" l="1"/>
  <c r="U31" i="5" l="1"/>
  <c r="S14" i="5" l="1"/>
  <c r="T14" i="5" s="1"/>
  <c r="U44" i="5" l="1"/>
  <c r="R44" i="5"/>
  <c r="U43" i="5"/>
  <c r="R43" i="5"/>
  <c r="T12" i="5" l="1"/>
  <c r="R8" i="5"/>
  <c r="U8" i="5"/>
  <c r="U7" i="5"/>
  <c r="R7" i="5"/>
  <c r="T8" i="5" l="1"/>
  <c r="O44" i="5" l="1"/>
  <c r="T7" i="5"/>
  <c r="T43" i="5" l="1"/>
  <c r="T44" i="5"/>
  <c r="U6" i="5" l="1"/>
  <c r="S6" i="5"/>
  <c r="T60" i="5"/>
  <c r="U60" i="5" s="1"/>
  <c r="T59" i="5"/>
  <c r="U59" i="5" s="1"/>
  <c r="U22" i="5"/>
  <c r="T6" i="5" l="1"/>
  <c r="U9" i="5" l="1"/>
  <c r="S9" i="5"/>
  <c r="T9" i="5" l="1"/>
  <c r="U29" i="5" l="1"/>
  <c r="T29" i="5" s="1"/>
  <c r="U10" i="5"/>
  <c r="T10" i="5" s="1"/>
  <c r="U38" i="5" l="1"/>
  <c r="T38" i="5" s="1"/>
  <c r="U37" i="5"/>
  <c r="T37" i="5" s="1"/>
  <c r="S11" i="5" l="1"/>
  <c r="Q4" i="5"/>
  <c r="S4" i="5"/>
  <c r="T4" i="5" l="1"/>
  <c r="U11" i="5" l="1"/>
</calcChain>
</file>

<file path=xl/sharedStrings.xml><?xml version="1.0" encoding="utf-8"?>
<sst xmlns="http://schemas.openxmlformats.org/spreadsheetml/2006/main" count="690" uniqueCount="239">
  <si>
    <t xml:space="preserve">Numero intervento CUI
</t>
  </si>
  <si>
    <t xml:space="preserve">Codice Fiscale Amministrazione </t>
  </si>
  <si>
    <t>Prima annualità del primo programma nel quale l'intervento è stato inserito</t>
  </si>
  <si>
    <t xml:space="preserve">Codice CUP </t>
  </si>
  <si>
    <t>Acquisto ricompreso nell'importo complessivo di un lavoro o di altra acquisizione presente in programmazione di lavori, forniture e servizi</t>
  </si>
  <si>
    <t>CUI lavoro o altra acquisizione nel cui importo complessivo l'acquisto è ricompreso</t>
  </si>
  <si>
    <t xml:space="preserve">Lotto funzionale </t>
  </si>
  <si>
    <t>Ambito geografico di esecuzione dell'Acquisto (Regione/i)</t>
  </si>
  <si>
    <t>Settore</t>
  </si>
  <si>
    <t xml:space="preserve">CPV
</t>
  </si>
  <si>
    <t>Descrizione Acquisto</t>
  </si>
  <si>
    <t xml:space="preserve">Livello di priorità
</t>
  </si>
  <si>
    <t>Responsabile unico del progetto</t>
  </si>
  <si>
    <t>Durata del contratto</t>
  </si>
  <si>
    <t>L'acquisto è relativo a nuovo affidamento di contratto in essere</t>
  </si>
  <si>
    <t xml:space="preserve">Costi su annualità successive </t>
  </si>
  <si>
    <t>Totale</t>
  </si>
  <si>
    <t>Apporto di capitale privato Importo</t>
  </si>
  <si>
    <t>Apporto di capitale privato Tipologia</t>
  </si>
  <si>
    <t xml:space="preserve">Codice AUSA Centrale di Committenza o Soggetto Aggregatore al quale si farà ricorso per l'espletamento della procedura di affidamento </t>
  </si>
  <si>
    <t>Denominazione Centrale di Committenza o Soggetto Aggregatore al quale si farà ricorso per l'espletamento della procedura di affidamento</t>
  </si>
  <si>
    <t>Acquisto aggiunto o variato a seguito di modifica programma</t>
  </si>
  <si>
    <t>codice</t>
  </si>
  <si>
    <t>data (anno)</t>
  </si>
  <si>
    <t>sì/no</t>
  </si>
  <si>
    <t>Testo</t>
  </si>
  <si>
    <t>forniture / servizi</t>
  </si>
  <si>
    <t>tabella CPV</t>
  </si>
  <si>
    <t>testo</t>
  </si>
  <si>
    <t>Tabella H.1</t>
  </si>
  <si>
    <t>numero
(mesi)</t>
  </si>
  <si>
    <t>valore (somma)</t>
  </si>
  <si>
    <t>tabella H.2</t>
  </si>
  <si>
    <t>no</t>
  </si>
  <si>
    <t>Lombardia</t>
  </si>
  <si>
    <t>servizi</t>
  </si>
  <si>
    <t>si</t>
  </si>
  <si>
    <t>2</t>
  </si>
  <si>
    <t>forniture</t>
  </si>
  <si>
    <t>SGANGA VIVIANA</t>
  </si>
  <si>
    <t>0000224549</t>
  </si>
  <si>
    <t>ARIA</t>
  </si>
  <si>
    <t>33124110-9</t>
  </si>
  <si>
    <t>72500000-0</t>
  </si>
  <si>
    <t>0000226120</t>
  </si>
  <si>
    <t>CONSIP</t>
  </si>
  <si>
    <t>85130000-9</t>
  </si>
  <si>
    <t>1</t>
  </si>
  <si>
    <t>90919200-4</t>
  </si>
  <si>
    <t>24111500-0</t>
  </si>
  <si>
    <t xml:space="preserve">Servizio  di gestione, manutenzione, informatizzazione, magazzinaggio temporaneo, consegna e ritiro a domicilio degli ausili terapeutici per disabili </t>
  </si>
  <si>
    <t>85111700-7</t>
  </si>
  <si>
    <t>33196200-2</t>
  </si>
  <si>
    <t xml:space="preserve">E49J22001550001 </t>
  </si>
  <si>
    <t>33692300-0</t>
  </si>
  <si>
    <t>45262500-6</t>
  </si>
  <si>
    <t>71314200-4</t>
  </si>
  <si>
    <t>Amministrazione</t>
  </si>
  <si>
    <t>Referente dei dati di programmazione</t>
  </si>
  <si>
    <t>Codice Fiscale Amministrazione</t>
  </si>
  <si>
    <t>Codice IPA 
Amministrazione</t>
  </si>
  <si>
    <t>Dipartimento</t>
  </si>
  <si>
    <t>Ufficio</t>
  </si>
  <si>
    <t>Regione</t>
  </si>
  <si>
    <t>Provincia</t>
  </si>
  <si>
    <t>Indirizzo</t>
  </si>
  <si>
    <t>Telefono</t>
  </si>
  <si>
    <t>Indirizzo
 mail</t>
  </si>
  <si>
    <t>Indirizzo PEC</t>
  </si>
  <si>
    <t>Nome</t>
  </si>
  <si>
    <t>Cognome</t>
  </si>
  <si>
    <t>Codice fiscale</t>
  </si>
  <si>
    <t>Indirizzo
mail</t>
  </si>
  <si>
    <t>ASST BRIANZA</t>
  </si>
  <si>
    <t>AF875C4</t>
  </si>
  <si>
    <t>S.C. Gestione Acquisti (Provveditorato - Economato)</t>
  </si>
  <si>
    <t>LOMBARDIA</t>
  </si>
  <si>
    <t>Monza e  Brianza</t>
  </si>
  <si>
    <t>Via SS. Cosma e Damiano, 10</t>
  </si>
  <si>
    <t>039 665.4312</t>
  </si>
  <si>
    <t>approvvigionamenti.vimercate@asst-brianza.it</t>
  </si>
  <si>
    <t>gare@pec.asst-brianza.it</t>
  </si>
  <si>
    <t>VIVIANA</t>
  </si>
  <si>
    <t>SGANGA</t>
  </si>
  <si>
    <t>SGNVVN68P49D086E</t>
  </si>
  <si>
    <t>0396654213</t>
  </si>
  <si>
    <t>viviana.sganga@asst-brianza.it</t>
  </si>
  <si>
    <t>PROGRAMMA TRIENNALE - ELENCO DELLE ACQUISIZIONI DI FORNITURE E SERVIZI DI IMPORTO STIMATO SUPERIORE A 1 MILIONE DI EURO</t>
  </si>
  <si>
    <t>Istruzioni per la compilazione</t>
  </si>
  <si>
    <t>Foglio: DATI ENTE</t>
  </si>
  <si>
    <t>Inserire i dati anagrafici dell'Amministrazione e del soggetto referente dei dati di programmazione triennale degli acquisti di forniture e servizi</t>
  </si>
  <si>
    <t>Foglio: SCHEDA H</t>
  </si>
  <si>
    <t>Riportare l’elenco degli acquisti della programmazione con indicazione degli elementi essenziali per la loro individuazione. Per l’acquisto di una fornitura o di un servizio ricompreso in un progetto di investimento pubblico, è riportato il relativo CUP. Tutti gli importi devono essere espressi per intero in euro (es. per indicare 25 milioni, scrivere 25000000).</t>
  </si>
  <si>
    <t xml:space="preserve">Colonna A - Numero intervento CUI </t>
  </si>
  <si>
    <t>Codice CUI = Codice Fiscale dell'amministrazione + prima annualità del primo programma (aaaa) nel quale l'intervento è stato inserito + progressivo di 5 cifre della prima annualità del primo programma</t>
  </si>
  <si>
    <t>Colonna E - Codice CUP</t>
  </si>
  <si>
    <t>Indica il CUP (cfr. articolo 6, comma 4)</t>
  </si>
  <si>
    <t>Colonna G: CUI lavoro o altra acquisizione nel cui importo complessivo l'acquisto è ricompreso</t>
  </si>
  <si>
    <r>
      <t>Compilare se nella colonna F ("</t>
    </r>
    <r>
      <rPr>
        <i/>
        <sz val="11"/>
        <rFont val="Calibri"/>
        <family val="2"/>
      </rPr>
      <t>Acquisto ricompreso nell'importo complessivo di un lavoro o di altra acquisizione presente in programmazione di lavori, fornitire e servizi</t>
    </r>
    <r>
      <rPr>
        <sz val="11"/>
        <rFont val="Calibri"/>
        <family val="2"/>
      </rPr>
      <t>") si è risposto "SI" e se nella colonna E ("Codice CUP") non è stato riportato il CUP in quanto non presente</t>
    </r>
  </si>
  <si>
    <t>Colonna H - Lotto funzionale</t>
  </si>
  <si>
    <t>Indica se lotto funzionale secondo la definizione di cui all'art. 3 comma 1 lettera s) dell'allegato I.1</t>
  </si>
  <si>
    <t>Colonna K - CPV</t>
  </si>
  <si>
    <t>Relativa a CPV principale. Deve essere rispettata la coerenza, per le prime due cifre, con il settore: F = CPV&lt;45 o 48, S: CPV&gt; 48</t>
  </si>
  <si>
    <r>
      <t>Colonna M - Livello di priorità</t>
    </r>
    <r>
      <rPr>
        <b/>
        <sz val="11"/>
        <color rgb="FFFF0000"/>
        <rFont val="Calibri"/>
        <family val="2"/>
      </rPr>
      <t xml:space="preserve"> </t>
    </r>
  </si>
  <si>
    <t>Indica il livello di priorità di cui all’articolo 6, commi 10 e 11 allegato I.5 del D.lgs. 36/2023</t>
  </si>
  <si>
    <t>Colonna N - Responsabile unico del progetto</t>
  </si>
  <si>
    <t>Riportare nome e cognome del responsabile del procedimento unico del progetto</t>
  </si>
  <si>
    <t>Colonne Q, R, T, U, V - Valore (somma)</t>
  </si>
  <si>
    <t>La somma è calcolata al netto dell’importo degli acquisti ricompresi nell’importo complessivo di un lavoro o di altra acquisizione presente in programmazione di lavori, forniture e servizi</t>
  </si>
  <si>
    <t>Colonna U - Stima dei costi dell'acquisto (Totale)</t>
  </si>
  <si>
    <t>Importo complessivo ai sensi dell’articolo 6, comma 5 allegato I.5 del D.lgs. 36/2023 ivi incluse le spese eventualmente sostenute antecedentemente alla prima annualità</t>
  </si>
  <si>
    <t>Colonne V, W - Apporto di capitale privato</t>
  </si>
  <si>
    <t>Riportare l’importo del capitale privato come quota parte dell’importo complessivo</t>
  </si>
  <si>
    <t>Colonne X, Y - Centrale di Committenza o Soggetto Aggregatore al quale si farà ricorso per l'espletamento della  procedura di affidamento</t>
  </si>
  <si>
    <t>Dati obbligatori per i soli acquisti ricompresi nella prima annualità (cfr. articolo 8 allegato I.5 del D.lgs. 36/2023)</t>
  </si>
  <si>
    <t>Colonna Z - Acquisto aggiunto o variato a seguito di modifica programma</t>
  </si>
  <si>
    <t>Indica se l’acquisto è stato aggiunto o è stato modificato a seguito di modifica in corso d’anno ai sensi dell’articolo 7, commi 8 e 9 allegato I.5 del D.lgs. 36/2023. Tale campo, come la relativa nota e tabella, compaiono solo in caso di modifica del programma</t>
  </si>
  <si>
    <t>SARA DE TRANE</t>
  </si>
  <si>
    <t>09314320962202300018</t>
  </si>
  <si>
    <t>09314320962</t>
  </si>
  <si>
    <t xml:space="preserve">09314320962 </t>
  </si>
  <si>
    <t>Guanti chirurgici e non</t>
  </si>
  <si>
    <t>Vaccini</t>
  </si>
  <si>
    <t xml:space="preserve">Farmaci </t>
  </si>
  <si>
    <t xml:space="preserve"> E49J22001540001</t>
  </si>
  <si>
    <t>09314320962202300001</t>
  </si>
  <si>
    <t>09314320962202300016</t>
  </si>
  <si>
    <t>09314320962202300017</t>
  </si>
  <si>
    <t>PAOLO ALFREDO COLOMBO</t>
  </si>
  <si>
    <t>33194100-7</t>
  </si>
  <si>
    <t>50421100-3</t>
  </si>
  <si>
    <t/>
  </si>
  <si>
    <t>0,00</t>
  </si>
  <si>
    <t>Gas medicali, tecnici e criogenici  e dei servizi di manutenzione connessi</t>
  </si>
  <si>
    <t>33182100-0</t>
  </si>
  <si>
    <t>Dispositivi impiantabili per resincronizzazione cardiaca (CRT)</t>
  </si>
  <si>
    <t>Dispositivi impiantabili attivi per funzionalità cardiaca</t>
  </si>
  <si>
    <t>60130000-8</t>
  </si>
  <si>
    <t>Fornitura del servizio di Manutenzione Edile</t>
  </si>
  <si>
    <t>2025</t>
  </si>
  <si>
    <t>2026</t>
  </si>
  <si>
    <t xml:space="preserve">Servizio di trasporto sanitario e trasporto sanitario semplice di soggetti nefropatici sottoposti a trattamento dialitico </t>
  </si>
  <si>
    <t xml:space="preserve">Formitura di ausili per disabili </t>
  </si>
  <si>
    <t>Fornitura di ausili per disabili predisposti di serie - avvio elenco 2A DPCM 12/01/2017</t>
  </si>
  <si>
    <t xml:space="preserve">Servizio sostitutivo di mensa tramite buoni pasto elettronici </t>
  </si>
  <si>
    <t xml:space="preserve">Fornitura di Kit per crioablazione </t>
  </si>
  <si>
    <t xml:space="preserve">Farmaci File F </t>
  </si>
  <si>
    <t xml:space="preserve">Servizio di smaltimento rifiuti </t>
  </si>
  <si>
    <t>Fornitura in comodato d’uso gratuito di sistema di immunocolorazione e digitalizzazione immagini e di sistema coloratore per ematossilina eosina e colorazioni istochimiche speciali, comprensivo di reagenti</t>
  </si>
  <si>
    <t>Servizio di archiviazione e gestione documentazione sanitaria ed amministrativa</t>
  </si>
  <si>
    <t>Servizio di guardiania</t>
  </si>
  <si>
    <t xml:space="preserve">Servizi di odontoiatria </t>
  </si>
  <si>
    <t>79713000-5</t>
  </si>
  <si>
    <t xml:space="preserve">Servizi di ossigenoterapia  domiciliare  </t>
  </si>
  <si>
    <t xml:space="preserve">Fornitura di micrioinfusori con limitato impatto di portabilità </t>
  </si>
  <si>
    <t xml:space="preserve">Fornitura di sistemi a noleggio full service per il servizio di ventiloterapia meccanica domiciliare </t>
  </si>
  <si>
    <r>
      <t xml:space="preserve">Annualità nella quale si prevede di dare avvio alla procedura </t>
    </r>
    <r>
      <rPr>
        <b/>
        <sz val="10"/>
        <rFont val="Calibri"/>
        <family val="2"/>
        <scheme val="minor"/>
      </rPr>
      <t>di acquisto</t>
    </r>
  </si>
  <si>
    <t>30199770-8</t>
  </si>
  <si>
    <t>79995100-6</t>
  </si>
  <si>
    <t xml:space="preserve"> 33157000-5 </t>
  </si>
  <si>
    <t>Servizio di nutrizione artificiale domiciliare e prodotti nutrizione artificiale e servizi connessi</t>
  </si>
  <si>
    <t>Antisettici e disinfettanti</t>
  </si>
  <si>
    <t xml:space="preserve">50421000-2 </t>
  </si>
  <si>
    <t>Sistema integrato  di gestione segnali di video sale operatorie PO Vimercate</t>
  </si>
  <si>
    <t xml:space="preserve">Manutenzione globale apparecchiature elettromedicali a media e bassa tecnologia </t>
  </si>
  <si>
    <t xml:space="preserve">33190000-8 </t>
  </si>
  <si>
    <t>0000224550</t>
  </si>
  <si>
    <t xml:space="preserve">32323400-7 </t>
  </si>
  <si>
    <t>Stima dei costi dell'acquisto Primo Anno 2025</t>
  </si>
  <si>
    <t>Stima dei costi dell'acquisto 
Terzo Anno 2027</t>
  </si>
  <si>
    <t>Stima dei costi dell'acquisto Secondo Anno 2026</t>
  </si>
  <si>
    <t>SCHEDA H - TRIENNALE DEGLI ACQUISTI DI FORNITURE E SERVIZI 2025 -  2027</t>
  </si>
  <si>
    <t xml:space="preserve">servizi </t>
  </si>
  <si>
    <t xml:space="preserve">forniture </t>
  </si>
  <si>
    <t>Sistemi analitici completi per indagini di Immunoematologia in completa automazione con metodo di agglutinazione in colonna (microcolonna)</t>
  </si>
  <si>
    <t>33140000-0</t>
  </si>
  <si>
    <t>33190000-0</t>
  </si>
  <si>
    <t>33124110-0</t>
  </si>
  <si>
    <t>33169000-2</t>
  </si>
  <si>
    <t>Service per la fornitura di manipoli motorizzati per micro e macro chirurgia ortopedica</t>
  </si>
  <si>
    <t>Fornitura di sistemi ematologici completi finalizzati all’esecuzione e gestione di indagini emocromocitometriche</t>
  </si>
  <si>
    <t>Fornitura in service di un sistema per facoemulsificazione</t>
  </si>
  <si>
    <t xml:space="preserve"> 33141621-9</t>
  </si>
  <si>
    <t xml:space="preserve">Servizio di connettività in continuità </t>
  </si>
  <si>
    <t>Multiservizio tecnologico Integrato con fornitura di Energia per gli edifici in uso, a qualsiasi titolo, alle pubbliche amministrazioni Sanitarie</t>
  </si>
  <si>
    <t xml:space="preserve">Fornitura di microinfusori (somministrazione) e  sistemi  di monitoraggio in continuo e intermittente della glicemia (rilevazione ) - 
Diabetologia territoriale  </t>
  </si>
  <si>
    <t>Emoderivati</t>
  </si>
  <si>
    <t xml:space="preserve">Farmaci FF </t>
  </si>
  <si>
    <t xml:space="preserve">Farmaci Ospedalieri </t>
  </si>
  <si>
    <t>0000224548</t>
  </si>
  <si>
    <t>2024</t>
  </si>
  <si>
    <t>2023</t>
  </si>
  <si>
    <t>09314320962202400002</t>
  </si>
  <si>
    <t>09314320962202400003</t>
  </si>
  <si>
    <t>09314320962202400004</t>
  </si>
  <si>
    <t>09314320962202400005</t>
  </si>
  <si>
    <t>09314320962202400006</t>
  </si>
  <si>
    <t>09314320962202400007</t>
  </si>
  <si>
    <t>09314320962202400008</t>
  </si>
  <si>
    <t>09314320962202400009</t>
  </si>
  <si>
    <t>09314320962202400010</t>
  </si>
  <si>
    <t>09314320962202400011</t>
  </si>
  <si>
    <t>09314320962202400012</t>
  </si>
  <si>
    <t>09314320962202400013</t>
  </si>
  <si>
    <t>09314320962202400014</t>
  </si>
  <si>
    <t>09314320962202400015</t>
  </si>
  <si>
    <t>09314320962202400016</t>
  </si>
  <si>
    <t>09314320962202400017</t>
  </si>
  <si>
    <t>09314320962202400018</t>
  </si>
  <si>
    <t>09314320962202400019</t>
  </si>
  <si>
    <t>09314320962202400020</t>
  </si>
  <si>
    <t>09314320962202400021</t>
  </si>
  <si>
    <t>09314320962202400022</t>
  </si>
  <si>
    <t>09314320962202400023</t>
  </si>
  <si>
    <t>09314320962202400024</t>
  </si>
  <si>
    <t>09314320962202400025</t>
  </si>
  <si>
    <t>09314320962202400026</t>
  </si>
  <si>
    <t>09314320962202400027</t>
  </si>
  <si>
    <t>09314320962202400028</t>
  </si>
  <si>
    <t>09314320962202400029</t>
  </si>
  <si>
    <t>09314320962202400030</t>
  </si>
  <si>
    <t>09314320962202400031</t>
  </si>
  <si>
    <t>09314320962202400032</t>
  </si>
  <si>
    <t>09314320962202400033</t>
  </si>
  <si>
    <t>09314320962202400034</t>
  </si>
  <si>
    <t>09314320962202400035</t>
  </si>
  <si>
    <t>09314320962202300036</t>
  </si>
  <si>
    <t>09314320962202400037</t>
  </si>
  <si>
    <t>09314320962202400038</t>
  </si>
  <si>
    <t>09314320962202400039</t>
  </si>
  <si>
    <t>09314320962202400040</t>
  </si>
  <si>
    <t>09314320962202400041</t>
  </si>
  <si>
    <t xml:space="preserve">S.C. Gestione Acquisti </t>
  </si>
  <si>
    <t xml:space="preserve">Fornitura di sistemi impiantabili per stimolazioni cocleare o ossea </t>
  </si>
  <si>
    <r>
      <t>Fornitura Set in TNT sterili e servizi conness</t>
    </r>
    <r>
      <rPr>
        <sz val="9"/>
        <rFont val="Calibri"/>
        <family val="2"/>
        <scheme val="minor"/>
      </rPr>
      <t>i</t>
    </r>
  </si>
  <si>
    <t>Aggiornamento del sistema applicativo per la gestione del sistema di anatomia patologica con introduzione delle tecnologie per la digitalizzazione delle immagini</t>
  </si>
  <si>
    <t>Sistemi strutturati per il monitoraggio clinico dei pazienti ospedalieri e ambulatoriali_Desio</t>
  </si>
  <si>
    <t>Sistemi strutturati per il monitoraggio clinico dei pazienti ospedalieri e ambulatoriali_Vimercate</t>
  </si>
  <si>
    <t xml:space="preserve"> Fornitura di alimenti ai fini medici speciali, prodotti per nutrizione enterale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</si>
</sst>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_ ;\-#,##0.00\ "/>
  </numFmts>
  <fonts count="29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</font>
    <font>
      <sz val="9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i/>
      <sz val="11"/>
      <name val="Calibri"/>
      <family val="2"/>
    </font>
    <font>
      <b/>
      <sz val="11"/>
      <color rgb="FFFF0000"/>
      <name val="Calibri"/>
      <family val="2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sz val="10"/>
      <name val="Arial"/>
      <family val="2"/>
    </font>
    <font>
      <sz val="9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 Light"/>
      <family val="2"/>
    </font>
    <font>
      <sz val="9"/>
      <color theme="1"/>
      <name val="Calibri Light"/>
      <family val="2"/>
    </font>
    <font>
      <b/>
      <sz val="9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3" borderId="0" applyNumberFormat="0" applyBorder="0" applyAlignment="0" applyProtection="0"/>
    <xf numFmtId="0" fontId="20" fillId="0" borderId="0"/>
  </cellStyleXfs>
  <cellXfs count="115">
    <xf numFmtId="0" fontId="0" fillId="0" borderId="0" xfId="0"/>
    <xf numFmtId="0" fontId="2" fillId="0" borderId="0" xfId="0" applyFont="1"/>
    <xf numFmtId="0" fontId="3" fillId="0" borderId="0" xfId="0" applyFont="1"/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1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4" fontId="13" fillId="0" borderId="12" xfId="0" applyNumberFormat="1" applyFont="1" applyBorder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4" fontId="14" fillId="0" borderId="13" xfId="0" applyNumberFormat="1" applyFont="1" applyBorder="1" applyAlignment="1">
      <alignment vertical="center" wrapText="1"/>
    </xf>
    <xf numFmtId="4" fontId="13" fillId="0" borderId="13" xfId="0" applyNumberFormat="1" applyFont="1" applyBorder="1" applyAlignment="1">
      <alignment vertical="center" wrapText="1"/>
    </xf>
    <xf numFmtId="4" fontId="13" fillId="5" borderId="13" xfId="0" applyNumberFormat="1" applyFont="1" applyFill="1" applyBorder="1" applyAlignment="1">
      <alignment vertical="center" wrapText="1"/>
    </xf>
    <xf numFmtId="4" fontId="13" fillId="0" borderId="4" xfId="0" applyNumberFormat="1" applyFont="1" applyBorder="1" applyAlignment="1">
      <alignment vertical="center" wrapText="1"/>
    </xf>
    <xf numFmtId="49" fontId="17" fillId="0" borderId="4" xfId="0" applyNumberFormat="1" applyFont="1" applyBorder="1" applyAlignment="1" applyProtection="1">
      <alignment horizontal="center" vertical="center" wrapText="1"/>
      <protection locked="0"/>
    </xf>
    <xf numFmtId="49" fontId="17" fillId="0" borderId="4" xfId="0" applyNumberFormat="1" applyFont="1" applyBorder="1" applyAlignment="1" applyProtection="1">
      <alignment vertical="center" wrapText="1"/>
      <protection locked="0"/>
    </xf>
    <xf numFmtId="164" fontId="17" fillId="0" borderId="4" xfId="1" applyNumberFormat="1" applyFont="1" applyBorder="1" applyAlignment="1" applyProtection="1">
      <alignment horizontal="right" vertical="center" wrapText="1"/>
      <protection locked="0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2" applyFont="1" applyFill="1" applyBorder="1" applyAlignment="1" applyProtection="1">
      <alignment horizontal="center" vertical="center" wrapText="1"/>
    </xf>
    <xf numFmtId="164" fontId="17" fillId="0" borderId="4" xfId="1" applyNumberFormat="1" applyFont="1" applyFill="1" applyBorder="1" applyAlignment="1">
      <alignment horizontal="right" vertical="center" wrapText="1"/>
    </xf>
    <xf numFmtId="0" fontId="17" fillId="0" borderId="4" xfId="2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8" fillId="0" borderId="0" xfId="0" applyFont="1"/>
    <xf numFmtId="0" fontId="0" fillId="0" borderId="0" xfId="0" applyAlignment="1">
      <alignment horizontal="center" vertical="center"/>
    </xf>
    <xf numFmtId="0" fontId="17" fillId="0" borderId="0" xfId="0" applyFont="1"/>
    <xf numFmtId="164" fontId="5" fillId="0" borderId="4" xfId="1" applyNumberFormat="1" applyFont="1" applyFill="1" applyBorder="1" applyAlignment="1">
      <alignment horizontal="right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4" xfId="0" applyNumberFormat="1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0" fontId="6" fillId="2" borderId="4" xfId="0" applyFont="1" applyFill="1" applyBorder="1"/>
    <xf numFmtId="49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164" fontId="17" fillId="2" borderId="4" xfId="1" applyNumberFormat="1" applyFont="1" applyFill="1" applyBorder="1" applyAlignment="1" applyProtection="1">
      <alignment horizontal="right" vertical="center"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/>
    <xf numFmtId="0" fontId="0" fillId="0" borderId="0" xfId="0" applyAlignment="1">
      <alignment horizontal="center"/>
    </xf>
    <xf numFmtId="49" fontId="2" fillId="2" borderId="4" xfId="0" applyNumberFormat="1" applyFont="1" applyFill="1" applyBorder="1" applyAlignment="1">
      <alignment horizontal="center" vertical="center"/>
    </xf>
    <xf numFmtId="0" fontId="0" fillId="0" borderId="4" xfId="0" applyBorder="1"/>
    <xf numFmtId="0" fontId="22" fillId="0" borderId="0" xfId="0" applyFont="1"/>
    <xf numFmtId="0" fontId="24" fillId="2" borderId="4" xfId="0" applyFont="1" applyFill="1" applyBorder="1" applyAlignment="1">
      <alignment horizontal="center" vertical="center" wrapText="1"/>
    </xf>
    <xf numFmtId="14" fontId="25" fillId="0" borderId="4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164" fontId="17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27" fillId="6" borderId="4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 wrapText="1"/>
    </xf>
    <xf numFmtId="4" fontId="27" fillId="6" borderId="4" xfId="0" applyNumberFormat="1" applyFont="1" applyFill="1" applyBorder="1" applyAlignment="1">
      <alignment horizontal="center" vertical="center" wrapText="1"/>
    </xf>
    <xf numFmtId="4" fontId="28" fillId="6" borderId="4" xfId="0" applyNumberFormat="1" applyFont="1" applyFill="1" applyBorder="1" applyAlignment="1">
      <alignment horizontal="center" vertical="top" wrapText="1"/>
    </xf>
    <xf numFmtId="4" fontId="28" fillId="6" borderId="4" xfId="0" applyNumberFormat="1" applyFont="1" applyFill="1" applyBorder="1" applyAlignment="1">
      <alignment horizontal="center" vertical="center" wrapText="1"/>
    </xf>
    <xf numFmtId="49" fontId="28" fillId="6" borderId="4" xfId="0" applyNumberFormat="1" applyFont="1" applyFill="1" applyBorder="1" applyAlignment="1">
      <alignment horizontal="center" vertical="top" wrapText="1"/>
    </xf>
    <xf numFmtId="4" fontId="28" fillId="6" borderId="5" xfId="0" applyNumberFormat="1" applyFont="1" applyFill="1" applyBorder="1" applyAlignment="1">
      <alignment horizontal="center" vertical="top" wrapText="1"/>
    </xf>
    <xf numFmtId="0" fontId="2" fillId="8" borderId="4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6" fillId="0" borderId="0" xfId="0" applyFont="1"/>
    <xf numFmtId="0" fontId="2" fillId="0" borderId="4" xfId="0" applyFont="1" applyBorder="1" applyAlignment="1">
      <alignment vertical="center"/>
    </xf>
    <xf numFmtId="0" fontId="17" fillId="0" borderId="4" xfId="0" applyFont="1" applyBorder="1"/>
    <xf numFmtId="164" fontId="17" fillId="0" borderId="4" xfId="1" applyNumberFormat="1" applyFont="1" applyFill="1" applyBorder="1" applyAlignment="1">
      <alignment horizontal="right" vertical="center"/>
    </xf>
    <xf numFmtId="164" fontId="19" fillId="0" borderId="4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/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4" xfId="0" applyNumberFormat="1" applyFont="1" applyFill="1" applyBorder="1" applyAlignment="1">
      <alignment horizontal="center" vertical="top" wrapText="1"/>
    </xf>
    <xf numFmtId="0" fontId="17" fillId="7" borderId="4" xfId="0" applyFont="1" applyFill="1" applyBorder="1" applyAlignment="1">
      <alignment horizontal="center" vertical="center" wrapText="1"/>
    </xf>
    <xf numFmtId="164" fontId="17" fillId="0" borderId="4" xfId="1" applyNumberFormat="1" applyFont="1" applyFill="1" applyBorder="1" applyAlignment="1" applyProtection="1">
      <alignment horizontal="right" vertical="center" wrapText="1"/>
    </xf>
    <xf numFmtId="164" fontId="17" fillId="0" borderId="4" xfId="1" applyNumberFormat="1" applyFont="1" applyBorder="1" applyAlignment="1">
      <alignment horizontal="right" vertical="center" wrapText="1"/>
    </xf>
    <xf numFmtId="164" fontId="17" fillId="0" borderId="4" xfId="1" applyNumberFormat="1" applyFont="1" applyBorder="1" applyAlignment="1">
      <alignment horizontal="right" vertical="center"/>
    </xf>
    <xf numFmtId="164" fontId="5" fillId="0" borderId="4" xfId="1" applyNumberFormat="1" applyFont="1" applyFill="1" applyBorder="1" applyAlignment="1">
      <alignment horizontal="right" vertical="center"/>
    </xf>
    <xf numFmtId="0" fontId="21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/>
    <xf numFmtId="0" fontId="0" fillId="0" borderId="0" xfId="0" applyFill="1"/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 applyProtection="1">
      <alignment horizontal="center" vertical="center" wrapText="1"/>
      <protection locked="0"/>
    </xf>
    <xf numFmtId="164" fontId="5" fillId="2" borderId="4" xfId="1" applyNumberFormat="1" applyFont="1" applyFill="1" applyBorder="1" applyAlignment="1">
      <alignment horizontal="right" vertical="center" wrapText="1"/>
    </xf>
    <xf numFmtId="164" fontId="5" fillId="2" borderId="4" xfId="1" applyNumberFormat="1" applyFont="1" applyFill="1" applyBorder="1" applyAlignment="1">
      <alignment horizontal="right" vertical="center"/>
    </xf>
    <xf numFmtId="0" fontId="17" fillId="2" borderId="4" xfId="0" applyFont="1" applyFill="1" applyBorder="1"/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4" xfId="0" applyNumberFormat="1" applyFont="1" applyFill="1" applyBorder="1" applyAlignment="1" applyProtection="1">
      <alignment vertical="center" wrapText="1"/>
      <protection locked="0"/>
    </xf>
    <xf numFmtId="164" fontId="17" fillId="2" borderId="4" xfId="1" applyNumberFormat="1" applyFont="1" applyFill="1" applyBorder="1" applyAlignment="1" applyProtection="1">
      <alignment horizontal="right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4" fontId="12" fillId="0" borderId="4" xfId="0" applyNumberFormat="1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4" fontId="12" fillId="5" borderId="4" xfId="0" applyNumberFormat="1" applyFont="1" applyFill="1" applyBorder="1" applyAlignment="1">
      <alignment horizontal="left" vertical="center" wrapText="1"/>
    </xf>
    <xf numFmtId="4" fontId="13" fillId="0" borderId="4" xfId="0" applyNumberFormat="1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4" fontId="12" fillId="4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12" fillId="4" borderId="4" xfId="0" applyNumberFormat="1" applyFont="1" applyFill="1" applyBorder="1" applyAlignment="1">
      <alignment horizontal="left" vertical="center"/>
    </xf>
    <xf numFmtId="4" fontId="1" fillId="4" borderId="6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 wrapText="1"/>
    </xf>
    <xf numFmtId="4" fontId="1" fillId="4" borderId="8" xfId="0" applyNumberFormat="1" applyFont="1" applyFill="1" applyBorder="1" applyAlignment="1">
      <alignment horizontal="center" vertical="center" wrapText="1"/>
    </xf>
    <xf numFmtId="4" fontId="1" fillId="4" borderId="9" xfId="0" applyNumberFormat="1" applyFont="1" applyFill="1" applyBorder="1" applyAlignment="1">
      <alignment horizontal="center" vertical="center" wrapText="1"/>
    </xf>
    <xf numFmtId="4" fontId="23" fillId="6" borderId="1" xfId="0" applyNumberFormat="1" applyFont="1" applyFill="1" applyBorder="1" applyAlignment="1">
      <alignment horizontal="center" vertical="center"/>
    </xf>
    <xf numFmtId="4" fontId="23" fillId="6" borderId="2" xfId="0" applyNumberFormat="1" applyFont="1" applyFill="1" applyBorder="1" applyAlignment="1">
      <alignment horizontal="center" vertical="center"/>
    </xf>
    <xf numFmtId="4" fontId="23" fillId="6" borderId="3" xfId="0" applyNumberFormat="1" applyFont="1" applyFill="1" applyBorder="1" applyAlignment="1">
      <alignment horizontal="center" vertical="center"/>
    </xf>
  </cellXfs>
  <cellStyles count="4">
    <cellStyle name="Migliaia" xfId="1" builtinId="3"/>
    <cellStyle name="Normale" xfId="0" builtinId="0"/>
    <cellStyle name="Normale 2" xfId="3"/>
    <cellStyle name="Valore valido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B10" sqref="B10"/>
    </sheetView>
  </sheetViews>
  <sheetFormatPr defaultRowHeight="15" x14ac:dyDescent="0.25"/>
  <cols>
    <col min="2" max="2" width="136.5703125" customWidth="1"/>
  </cols>
  <sheetData>
    <row r="1" spans="1:2" x14ac:dyDescent="0.25">
      <c r="A1" s="103" t="s">
        <v>87</v>
      </c>
      <c r="B1" s="103"/>
    </row>
    <row r="2" spans="1:2" x14ac:dyDescent="0.25">
      <c r="A2" s="104" t="s">
        <v>88</v>
      </c>
      <c r="B2" s="104"/>
    </row>
    <row r="3" spans="1:2" x14ac:dyDescent="0.25">
      <c r="A3" s="105"/>
      <c r="B3" s="106"/>
    </row>
    <row r="4" spans="1:2" x14ac:dyDescent="0.25">
      <c r="A4" s="107" t="s">
        <v>89</v>
      </c>
      <c r="B4" s="107"/>
    </row>
    <row r="5" spans="1:2" ht="15.75" thickBot="1" x14ac:dyDescent="0.3">
      <c r="A5" s="12"/>
      <c r="B5" s="13" t="s">
        <v>90</v>
      </c>
    </row>
    <row r="6" spans="1:2" x14ac:dyDescent="0.25">
      <c r="A6" s="12"/>
      <c r="B6" s="14"/>
    </row>
    <row r="7" spans="1:2" x14ac:dyDescent="0.25">
      <c r="A7" s="107" t="s">
        <v>91</v>
      </c>
      <c r="B7" s="107"/>
    </row>
    <row r="8" spans="1:2" x14ac:dyDescent="0.25">
      <c r="A8" s="102" t="s">
        <v>92</v>
      </c>
      <c r="B8" s="102"/>
    </row>
    <row r="9" spans="1:2" x14ac:dyDescent="0.25">
      <c r="A9" s="99" t="s">
        <v>93</v>
      </c>
      <c r="B9" s="99"/>
    </row>
    <row r="10" spans="1:2" ht="30" x14ac:dyDescent="0.25">
      <c r="A10" s="12"/>
      <c r="B10" s="15" t="s">
        <v>94</v>
      </c>
    </row>
    <row r="11" spans="1:2" x14ac:dyDescent="0.25">
      <c r="A11" s="99" t="s">
        <v>95</v>
      </c>
      <c r="B11" s="99"/>
    </row>
    <row r="12" spans="1:2" x14ac:dyDescent="0.25">
      <c r="A12" s="12"/>
      <c r="B12" s="16" t="s">
        <v>96</v>
      </c>
    </row>
    <row r="13" spans="1:2" x14ac:dyDescent="0.25">
      <c r="A13" s="100" t="s">
        <v>97</v>
      </c>
      <c r="B13" s="100"/>
    </row>
    <row r="14" spans="1:2" ht="30" x14ac:dyDescent="0.25">
      <c r="A14" s="12"/>
      <c r="B14" s="16" t="s">
        <v>98</v>
      </c>
    </row>
    <row r="15" spans="1:2" x14ac:dyDescent="0.25">
      <c r="A15" s="99" t="s">
        <v>99</v>
      </c>
      <c r="B15" s="99"/>
    </row>
    <row r="16" spans="1:2" x14ac:dyDescent="0.25">
      <c r="A16" s="12"/>
      <c r="B16" s="16" t="s">
        <v>100</v>
      </c>
    </row>
    <row r="17" spans="1:2" x14ac:dyDescent="0.25">
      <c r="A17" s="99" t="s">
        <v>101</v>
      </c>
      <c r="B17" s="99"/>
    </row>
    <row r="18" spans="1:2" x14ac:dyDescent="0.25">
      <c r="A18" s="12"/>
      <c r="B18" s="16" t="s">
        <v>102</v>
      </c>
    </row>
    <row r="19" spans="1:2" x14ac:dyDescent="0.25">
      <c r="A19" s="99" t="s">
        <v>103</v>
      </c>
      <c r="B19" s="99"/>
    </row>
    <row r="20" spans="1:2" x14ac:dyDescent="0.25">
      <c r="A20" s="12"/>
      <c r="B20" s="16" t="s">
        <v>104</v>
      </c>
    </row>
    <row r="21" spans="1:2" x14ac:dyDescent="0.25">
      <c r="A21" s="99" t="s">
        <v>105</v>
      </c>
      <c r="B21" s="99"/>
    </row>
    <row r="22" spans="1:2" x14ac:dyDescent="0.25">
      <c r="A22" s="12"/>
      <c r="B22" s="16" t="s">
        <v>106</v>
      </c>
    </row>
    <row r="23" spans="1:2" x14ac:dyDescent="0.25">
      <c r="A23" s="99" t="s">
        <v>107</v>
      </c>
      <c r="B23" s="99"/>
    </row>
    <row r="24" spans="1:2" ht="30" x14ac:dyDescent="0.25">
      <c r="A24" s="12"/>
      <c r="B24" s="16" t="s">
        <v>108</v>
      </c>
    </row>
    <row r="25" spans="1:2" x14ac:dyDescent="0.25">
      <c r="A25" s="101" t="s">
        <v>109</v>
      </c>
      <c r="B25" s="101"/>
    </row>
    <row r="26" spans="1:2" ht="30" x14ac:dyDescent="0.25">
      <c r="A26" s="12"/>
      <c r="B26" s="17" t="s">
        <v>110</v>
      </c>
    </row>
    <row r="27" spans="1:2" x14ac:dyDescent="0.25">
      <c r="A27" s="99" t="s">
        <v>111</v>
      </c>
      <c r="B27" s="99"/>
    </row>
    <row r="28" spans="1:2" x14ac:dyDescent="0.25">
      <c r="A28" s="12"/>
      <c r="B28" s="16" t="s">
        <v>112</v>
      </c>
    </row>
    <row r="29" spans="1:2" x14ac:dyDescent="0.25">
      <c r="A29" s="99" t="s">
        <v>113</v>
      </c>
      <c r="B29" s="99"/>
    </row>
    <row r="30" spans="1:2" x14ac:dyDescent="0.25">
      <c r="A30" s="12"/>
      <c r="B30" s="16" t="s">
        <v>114</v>
      </c>
    </row>
    <row r="31" spans="1:2" x14ac:dyDescent="0.25">
      <c r="A31" s="99" t="s">
        <v>115</v>
      </c>
      <c r="B31" s="99"/>
    </row>
    <row r="32" spans="1:2" ht="30" x14ac:dyDescent="0.25">
      <c r="A32" s="12"/>
      <c r="B32" s="18" t="s">
        <v>116</v>
      </c>
    </row>
  </sheetData>
  <mergeCells count="18">
    <mergeCell ref="A8:B8"/>
    <mergeCell ref="A1:B1"/>
    <mergeCell ref="A2:B2"/>
    <mergeCell ref="A3:B3"/>
    <mergeCell ref="A4:B4"/>
    <mergeCell ref="A7:B7"/>
    <mergeCell ref="A31:B31"/>
    <mergeCell ref="A9:B9"/>
    <mergeCell ref="A11:B11"/>
    <mergeCell ref="A13:B13"/>
    <mergeCell ref="A15:B15"/>
    <mergeCell ref="A17:B17"/>
    <mergeCell ref="A19:B19"/>
    <mergeCell ref="A21:B21"/>
    <mergeCell ref="A23:B23"/>
    <mergeCell ref="A25:B25"/>
    <mergeCell ref="A27:B27"/>
    <mergeCell ref="A29:B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H7" sqref="H7"/>
    </sheetView>
  </sheetViews>
  <sheetFormatPr defaultRowHeight="15" x14ac:dyDescent="0.25"/>
  <cols>
    <col min="1" max="1" width="14.42578125" bestFit="1" customWidth="1"/>
    <col min="2" max="2" width="26.42578125" customWidth="1"/>
    <col min="4" max="4" width="24.5703125" customWidth="1"/>
    <col min="5" max="5" width="7.85546875" bestFit="1" customWidth="1"/>
    <col min="6" max="6" width="8.7109375" bestFit="1" customWidth="1"/>
    <col min="7" max="7" width="8" bestFit="1" customWidth="1"/>
    <col min="8" max="8" width="8.5703125" bestFit="1" customWidth="1"/>
    <col min="9" max="9" width="8.42578125" bestFit="1" customWidth="1"/>
    <col min="10" max="10" width="44.42578125" customWidth="1"/>
    <col min="11" max="11" width="8.85546875" bestFit="1" customWidth="1"/>
    <col min="12" max="12" width="7.28515625" bestFit="1" customWidth="1"/>
    <col min="13" max="13" width="8.42578125" bestFit="1" customWidth="1"/>
    <col min="14" max="14" width="20.7109375" customWidth="1"/>
    <col min="15" max="15" width="17" customWidth="1"/>
    <col min="16" max="16" width="27.5703125" customWidth="1"/>
  </cols>
  <sheetData>
    <row r="1" spans="1:16" ht="42" customHeight="1" thickBot="1" x14ac:dyDescent="0.3">
      <c r="A1" s="108" t="s">
        <v>57</v>
      </c>
      <c r="B1" s="109"/>
      <c r="C1" s="109"/>
      <c r="D1" s="109"/>
      <c r="E1" s="109"/>
      <c r="F1" s="109"/>
      <c r="G1" s="109"/>
      <c r="H1" s="109"/>
      <c r="I1" s="109"/>
      <c r="J1" s="109"/>
      <c r="K1" s="110"/>
      <c r="L1" s="108" t="s">
        <v>58</v>
      </c>
      <c r="M1" s="109"/>
      <c r="N1" s="109"/>
      <c r="O1" s="109"/>
      <c r="P1" s="111"/>
    </row>
    <row r="2" spans="1:16" ht="38.25" x14ac:dyDescent="0.25">
      <c r="A2" s="8" t="s">
        <v>57</v>
      </c>
      <c r="B2" s="9" t="s">
        <v>59</v>
      </c>
      <c r="C2" s="9" t="s">
        <v>60</v>
      </c>
      <c r="D2" s="8" t="s">
        <v>61</v>
      </c>
      <c r="E2" s="8" t="s">
        <v>62</v>
      </c>
      <c r="F2" s="8" t="s">
        <v>63</v>
      </c>
      <c r="G2" s="8" t="s">
        <v>64</v>
      </c>
      <c r="H2" s="9" t="s">
        <v>65</v>
      </c>
      <c r="I2" s="9" t="s">
        <v>66</v>
      </c>
      <c r="J2" s="9" t="s">
        <v>67</v>
      </c>
      <c r="K2" s="9" t="s">
        <v>68</v>
      </c>
      <c r="L2" s="9" t="s">
        <v>69</v>
      </c>
      <c r="M2" s="9" t="s">
        <v>70</v>
      </c>
      <c r="N2" s="9" t="s">
        <v>71</v>
      </c>
      <c r="O2" s="9" t="s">
        <v>66</v>
      </c>
      <c r="P2" s="9" t="s">
        <v>72</v>
      </c>
    </row>
    <row r="3" spans="1:16" ht="51" x14ac:dyDescent="0.25">
      <c r="A3" s="10" t="s">
        <v>73</v>
      </c>
      <c r="B3" s="11" t="s">
        <v>120</v>
      </c>
      <c r="C3" s="10" t="s">
        <v>74</v>
      </c>
      <c r="D3" s="10" t="s">
        <v>75</v>
      </c>
      <c r="E3" s="10" t="s">
        <v>232</v>
      </c>
      <c r="F3" s="10" t="s">
        <v>76</v>
      </c>
      <c r="G3" s="10" t="s">
        <v>77</v>
      </c>
      <c r="H3" s="10" t="s">
        <v>78</v>
      </c>
      <c r="I3" s="11" t="s">
        <v>79</v>
      </c>
      <c r="J3" s="10" t="s">
        <v>80</v>
      </c>
      <c r="K3" s="10" t="s">
        <v>81</v>
      </c>
      <c r="L3" s="10" t="s">
        <v>82</v>
      </c>
      <c r="M3" s="10" t="s">
        <v>83</v>
      </c>
      <c r="N3" s="10" t="s">
        <v>84</v>
      </c>
      <c r="O3" s="11" t="s">
        <v>85</v>
      </c>
      <c r="P3" s="10" t="s">
        <v>86</v>
      </c>
    </row>
  </sheetData>
  <mergeCells count="2">
    <mergeCell ref="A1:K1"/>
    <mergeCell ref="L1:P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tabSelected="1" topLeftCell="H1" zoomScaleNormal="100" workbookViewId="0">
      <pane ySplit="3" topLeftCell="A37" activePane="bottomLeft" state="frozen"/>
      <selection pane="bottomLeft" activeCell="U39" sqref="U39"/>
    </sheetView>
  </sheetViews>
  <sheetFormatPr defaultRowHeight="15" x14ac:dyDescent="0.25"/>
  <cols>
    <col min="1" max="1" width="22.7109375" style="47" customWidth="1"/>
    <col min="2" max="2" width="16.7109375" customWidth="1"/>
    <col min="3" max="6" width="16.85546875" customWidth="1"/>
    <col min="7" max="7" width="15.42578125" customWidth="1"/>
    <col min="8" max="8" width="12" customWidth="1"/>
    <col min="9" max="9" width="16.85546875" customWidth="1"/>
    <col min="10" max="10" width="13" customWidth="1"/>
    <col min="11" max="11" width="16.85546875" customWidth="1"/>
    <col min="12" max="12" width="36.28515625" style="34" customWidth="1"/>
    <col min="13" max="13" width="14.85546875" style="2" customWidth="1"/>
    <col min="14" max="14" width="15.7109375" customWidth="1"/>
    <col min="15" max="15" width="16.85546875" customWidth="1"/>
    <col min="16" max="16" width="14.5703125" customWidth="1"/>
    <col min="17" max="21" width="14.7109375" style="50" customWidth="1"/>
    <col min="22" max="22" width="10.85546875" customWidth="1"/>
    <col min="23" max="23" width="11.7109375" customWidth="1"/>
    <col min="24" max="24" width="16.85546875" customWidth="1"/>
    <col min="25" max="25" width="14.85546875" customWidth="1"/>
    <col min="26" max="26" width="14.5703125" customWidth="1"/>
    <col min="27" max="34" width="20.7109375" customWidth="1"/>
  </cols>
  <sheetData>
    <row r="1" spans="1:26" s="33" customFormat="1" ht="36" customHeight="1" x14ac:dyDescent="0.2">
      <c r="A1" s="112" t="s">
        <v>171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4"/>
    </row>
    <row r="2" spans="1:26" s="33" customFormat="1" ht="135" customHeight="1" x14ac:dyDescent="0.2">
      <c r="A2" s="58" t="s">
        <v>0</v>
      </c>
      <c r="B2" s="58" t="s">
        <v>1</v>
      </c>
      <c r="C2" s="58" t="s">
        <v>2</v>
      </c>
      <c r="D2" s="58" t="s">
        <v>156</v>
      </c>
      <c r="E2" s="58" t="s">
        <v>3</v>
      </c>
      <c r="F2" s="58" t="s">
        <v>4</v>
      </c>
      <c r="G2" s="58" t="s">
        <v>5</v>
      </c>
      <c r="H2" s="58" t="s">
        <v>6</v>
      </c>
      <c r="I2" s="58" t="s">
        <v>7</v>
      </c>
      <c r="J2" s="58" t="s">
        <v>8</v>
      </c>
      <c r="K2" s="58" t="s">
        <v>9</v>
      </c>
      <c r="L2" s="59" t="s">
        <v>10</v>
      </c>
      <c r="M2" s="58" t="s">
        <v>11</v>
      </c>
      <c r="N2" s="58" t="s">
        <v>12</v>
      </c>
      <c r="O2" s="60" t="s">
        <v>13</v>
      </c>
      <c r="P2" s="58" t="s">
        <v>14</v>
      </c>
      <c r="Q2" s="58" t="s">
        <v>168</v>
      </c>
      <c r="R2" s="58" t="s">
        <v>170</v>
      </c>
      <c r="S2" s="58" t="s">
        <v>169</v>
      </c>
      <c r="T2" s="58" t="s">
        <v>15</v>
      </c>
      <c r="U2" s="58" t="s">
        <v>16</v>
      </c>
      <c r="V2" s="58" t="s">
        <v>17</v>
      </c>
      <c r="W2" s="58" t="s">
        <v>18</v>
      </c>
      <c r="X2" s="61" t="s">
        <v>19</v>
      </c>
      <c r="Y2" s="61" t="s">
        <v>20</v>
      </c>
      <c r="Z2" s="58" t="s">
        <v>21</v>
      </c>
    </row>
    <row r="3" spans="1:26" s="33" customFormat="1" ht="25.5" x14ac:dyDescent="0.2">
      <c r="A3" s="55" t="s">
        <v>22</v>
      </c>
      <c r="B3" s="55" t="s">
        <v>22</v>
      </c>
      <c r="C3" s="55" t="s">
        <v>23</v>
      </c>
      <c r="D3" s="55" t="s">
        <v>23</v>
      </c>
      <c r="E3" s="55" t="s">
        <v>22</v>
      </c>
      <c r="F3" s="55" t="s">
        <v>24</v>
      </c>
      <c r="G3" s="55" t="s">
        <v>22</v>
      </c>
      <c r="H3" s="55" t="s">
        <v>24</v>
      </c>
      <c r="I3" s="55" t="s">
        <v>25</v>
      </c>
      <c r="J3" s="56" t="s">
        <v>26</v>
      </c>
      <c r="K3" s="55" t="s">
        <v>27</v>
      </c>
      <c r="L3" s="56" t="s">
        <v>28</v>
      </c>
      <c r="M3" s="56" t="s">
        <v>29</v>
      </c>
      <c r="N3" s="55" t="s">
        <v>28</v>
      </c>
      <c r="O3" s="56" t="s">
        <v>30</v>
      </c>
      <c r="P3" s="55" t="s">
        <v>24</v>
      </c>
      <c r="Q3" s="72" t="s">
        <v>31</v>
      </c>
      <c r="R3" s="72" t="s">
        <v>31</v>
      </c>
      <c r="S3" s="72" t="s">
        <v>31</v>
      </c>
      <c r="T3" s="72" t="s">
        <v>31</v>
      </c>
      <c r="U3" s="72" t="s">
        <v>31</v>
      </c>
      <c r="V3" s="57" t="s">
        <v>31</v>
      </c>
      <c r="W3" s="55" t="s">
        <v>28</v>
      </c>
      <c r="X3" s="55" t="s">
        <v>22</v>
      </c>
      <c r="Y3" s="55" t="s">
        <v>28</v>
      </c>
      <c r="Z3" s="55" t="s">
        <v>32</v>
      </c>
    </row>
    <row r="4" spans="1:26" s="1" customFormat="1" ht="76.5" customHeight="1" x14ac:dyDescent="0.2">
      <c r="A4" s="31" t="s">
        <v>125</v>
      </c>
      <c r="B4" s="24" t="s">
        <v>119</v>
      </c>
      <c r="C4" s="3">
        <v>2023</v>
      </c>
      <c r="D4" s="4">
        <v>2025</v>
      </c>
      <c r="E4" s="90"/>
      <c r="F4" s="30" t="s">
        <v>33</v>
      </c>
      <c r="G4" s="30"/>
      <c r="H4" s="3" t="s">
        <v>36</v>
      </c>
      <c r="I4" s="3" t="s">
        <v>34</v>
      </c>
      <c r="J4" s="3" t="s">
        <v>38</v>
      </c>
      <c r="K4" s="3" t="s">
        <v>42</v>
      </c>
      <c r="L4" s="7" t="s">
        <v>148</v>
      </c>
      <c r="M4" s="3" t="s">
        <v>37</v>
      </c>
      <c r="N4" s="22" t="s">
        <v>39</v>
      </c>
      <c r="O4" s="5">
        <v>60</v>
      </c>
      <c r="P4" s="5" t="s">
        <v>36</v>
      </c>
      <c r="Q4" s="21">
        <f>224895.31/2</f>
        <v>112447.655</v>
      </c>
      <c r="R4" s="21">
        <v>224895.31</v>
      </c>
      <c r="S4" s="21">
        <f>R4</f>
        <v>224895.31</v>
      </c>
      <c r="T4" s="21">
        <f>U4-Q4-R4-S4</f>
        <v>562238.27499999991</v>
      </c>
      <c r="U4" s="21">
        <v>1124476.55</v>
      </c>
      <c r="V4" s="21">
        <v>0</v>
      </c>
      <c r="W4" s="19"/>
      <c r="X4" s="19"/>
      <c r="Y4" s="3"/>
      <c r="Z4" s="3"/>
    </row>
    <row r="5" spans="1:26" s="1" customFormat="1" ht="24" customHeight="1" x14ac:dyDescent="0.2">
      <c r="A5" s="31" t="s">
        <v>192</v>
      </c>
      <c r="B5" s="24" t="s">
        <v>119</v>
      </c>
      <c r="C5" s="3" t="s">
        <v>190</v>
      </c>
      <c r="D5" s="4">
        <v>2025</v>
      </c>
      <c r="E5" s="90"/>
      <c r="F5" s="30" t="s">
        <v>33</v>
      </c>
      <c r="G5" s="6"/>
      <c r="H5" s="3" t="s">
        <v>36</v>
      </c>
      <c r="I5" s="3" t="s">
        <v>34</v>
      </c>
      <c r="J5" s="3" t="s">
        <v>35</v>
      </c>
      <c r="K5" s="3" t="s">
        <v>46</v>
      </c>
      <c r="L5" s="7" t="s">
        <v>151</v>
      </c>
      <c r="M5" s="3" t="s">
        <v>47</v>
      </c>
      <c r="N5" s="22" t="s">
        <v>39</v>
      </c>
      <c r="O5" s="4">
        <v>60</v>
      </c>
      <c r="P5" s="5" t="s">
        <v>36</v>
      </c>
      <c r="Q5" s="21">
        <v>1030000</v>
      </c>
      <c r="R5" s="21">
        <v>2060000</v>
      </c>
      <c r="S5" s="21">
        <v>2060000</v>
      </c>
      <c r="T5" s="21">
        <v>5150000</v>
      </c>
      <c r="U5" s="21">
        <v>10300000</v>
      </c>
      <c r="V5" s="21">
        <v>0</v>
      </c>
      <c r="W5" s="20"/>
      <c r="X5" s="19" t="s">
        <v>40</v>
      </c>
      <c r="Y5" s="3" t="s">
        <v>41</v>
      </c>
      <c r="Z5" s="3"/>
    </row>
    <row r="6" spans="1:26" s="1" customFormat="1" ht="24" customHeight="1" x14ac:dyDescent="0.2">
      <c r="A6" s="31" t="s">
        <v>193</v>
      </c>
      <c r="B6" s="24" t="s">
        <v>119</v>
      </c>
      <c r="C6" s="3" t="s">
        <v>190</v>
      </c>
      <c r="D6" s="4">
        <v>2025</v>
      </c>
      <c r="E6" s="90"/>
      <c r="F6" s="30" t="s">
        <v>33</v>
      </c>
      <c r="G6" s="6"/>
      <c r="H6" s="3" t="s">
        <v>36</v>
      </c>
      <c r="I6" s="3" t="s">
        <v>34</v>
      </c>
      <c r="J6" s="3" t="s">
        <v>35</v>
      </c>
      <c r="K6" s="3" t="s">
        <v>48</v>
      </c>
      <c r="L6" s="7" t="s">
        <v>147</v>
      </c>
      <c r="M6" s="3" t="s">
        <v>47</v>
      </c>
      <c r="N6" s="22" t="s">
        <v>39</v>
      </c>
      <c r="O6" s="4">
        <v>48</v>
      </c>
      <c r="P6" s="5" t="s">
        <v>36</v>
      </c>
      <c r="Q6" s="21">
        <v>437500</v>
      </c>
      <c r="R6" s="21">
        <v>875000</v>
      </c>
      <c r="S6" s="21">
        <f>R6</f>
        <v>875000</v>
      </c>
      <c r="T6" s="21">
        <f>U6-Q6-R6-S6</f>
        <v>1312500</v>
      </c>
      <c r="U6" s="21">
        <f>R6*4</f>
        <v>3500000</v>
      </c>
      <c r="V6" s="21">
        <v>0</v>
      </c>
      <c r="W6" s="20"/>
      <c r="X6" s="19" t="s">
        <v>40</v>
      </c>
      <c r="Y6" s="3" t="s">
        <v>41</v>
      </c>
      <c r="Z6" s="3"/>
    </row>
    <row r="7" spans="1:26" s="1" customFormat="1" ht="24" customHeight="1" x14ac:dyDescent="0.2">
      <c r="A7" s="31" t="s">
        <v>194</v>
      </c>
      <c r="B7" s="24" t="s">
        <v>119</v>
      </c>
      <c r="C7" s="63">
        <v>2024</v>
      </c>
      <c r="D7" s="4">
        <v>2025</v>
      </c>
      <c r="E7" s="90"/>
      <c r="F7" s="30" t="s">
        <v>33</v>
      </c>
      <c r="G7" s="63"/>
      <c r="H7" s="63" t="s">
        <v>36</v>
      </c>
      <c r="I7" s="3" t="s">
        <v>34</v>
      </c>
      <c r="J7" s="3" t="s">
        <v>35</v>
      </c>
      <c r="K7" s="3" t="s">
        <v>152</v>
      </c>
      <c r="L7" s="53" t="s">
        <v>150</v>
      </c>
      <c r="M7" s="63">
        <v>2</v>
      </c>
      <c r="N7" s="22" t="s">
        <v>39</v>
      </c>
      <c r="O7" s="63">
        <v>36</v>
      </c>
      <c r="P7" s="63" t="s">
        <v>36</v>
      </c>
      <c r="Q7" s="54">
        <v>0</v>
      </c>
      <c r="R7" s="74">
        <f>S7/12*1</f>
        <v>57283.577500000007</v>
      </c>
      <c r="S7" s="74">
        <v>687402.93</v>
      </c>
      <c r="T7" s="74">
        <f>U7-R7-S7</f>
        <v>1317522.2825000002</v>
      </c>
      <c r="U7" s="74">
        <f>687402.93*3</f>
        <v>2062208.79</v>
      </c>
      <c r="V7" s="21">
        <v>0</v>
      </c>
      <c r="W7" s="6"/>
      <c r="X7" s="19" t="s">
        <v>40</v>
      </c>
      <c r="Y7" s="63" t="s">
        <v>41</v>
      </c>
      <c r="Z7" s="63"/>
    </row>
    <row r="8" spans="1:26" s="1" customFormat="1" ht="40.5" customHeight="1" x14ac:dyDescent="0.2">
      <c r="A8" s="31" t="s">
        <v>195</v>
      </c>
      <c r="B8" s="24" t="s">
        <v>119</v>
      </c>
      <c r="C8" s="63">
        <v>2024</v>
      </c>
      <c r="D8" s="4">
        <v>2026</v>
      </c>
      <c r="E8" s="90"/>
      <c r="F8" s="30" t="s">
        <v>33</v>
      </c>
      <c r="G8" s="63"/>
      <c r="H8" s="63" t="s">
        <v>36</v>
      </c>
      <c r="I8" s="3" t="s">
        <v>34</v>
      </c>
      <c r="J8" s="3" t="s">
        <v>35</v>
      </c>
      <c r="K8" s="63" t="s">
        <v>158</v>
      </c>
      <c r="L8" s="53" t="s">
        <v>149</v>
      </c>
      <c r="M8" s="63">
        <v>2</v>
      </c>
      <c r="N8" s="22" t="s">
        <v>39</v>
      </c>
      <c r="O8" s="53">
        <v>84</v>
      </c>
      <c r="P8" s="63" t="s">
        <v>36</v>
      </c>
      <c r="Q8" s="54">
        <v>0</v>
      </c>
      <c r="R8" s="54">
        <f>176939.71/12*4</f>
        <v>58979.903333333328</v>
      </c>
      <c r="S8" s="74">
        <v>176939.71</v>
      </c>
      <c r="T8" s="74">
        <f>U8-R8-S8</f>
        <v>1002658.3566666667</v>
      </c>
      <c r="U8" s="74">
        <f>176939.71*7</f>
        <v>1238577.97</v>
      </c>
      <c r="V8" s="21">
        <v>0</v>
      </c>
      <c r="W8" s="6"/>
      <c r="X8" s="19" t="s">
        <v>40</v>
      </c>
      <c r="Y8" s="63" t="s">
        <v>41</v>
      </c>
      <c r="Z8" s="63"/>
    </row>
    <row r="9" spans="1:26" s="1" customFormat="1" ht="33.75" customHeight="1" x14ac:dyDescent="0.2">
      <c r="A9" s="31" t="s">
        <v>196</v>
      </c>
      <c r="B9" s="24" t="s">
        <v>119</v>
      </c>
      <c r="C9" s="63">
        <v>2024</v>
      </c>
      <c r="D9" s="4">
        <v>2027</v>
      </c>
      <c r="E9" s="90"/>
      <c r="F9" s="30" t="s">
        <v>33</v>
      </c>
      <c r="G9" s="63"/>
      <c r="H9" s="63" t="s">
        <v>36</v>
      </c>
      <c r="I9" s="3" t="s">
        <v>34</v>
      </c>
      <c r="J9" s="3" t="s">
        <v>35</v>
      </c>
      <c r="K9" s="63" t="s">
        <v>157</v>
      </c>
      <c r="L9" s="78" t="s">
        <v>144</v>
      </c>
      <c r="M9" s="63">
        <v>3</v>
      </c>
      <c r="N9" s="22" t="s">
        <v>39</v>
      </c>
      <c r="O9" s="63">
        <v>24</v>
      </c>
      <c r="P9" s="63" t="s">
        <v>36</v>
      </c>
      <c r="Q9" s="54">
        <v>0</v>
      </c>
      <c r="R9" s="54">
        <v>0</v>
      </c>
      <c r="S9" s="74">
        <f>176000/2*7</f>
        <v>616000</v>
      </c>
      <c r="T9" s="74">
        <f>U9-S9</f>
        <v>616000</v>
      </c>
      <c r="U9" s="74">
        <f>616000*2</f>
        <v>1232000</v>
      </c>
      <c r="V9" s="21">
        <v>0</v>
      </c>
      <c r="W9" s="6"/>
      <c r="X9" s="26" t="s">
        <v>44</v>
      </c>
      <c r="Y9" s="63" t="s">
        <v>45</v>
      </c>
      <c r="Z9" s="63"/>
    </row>
    <row r="10" spans="1:26" s="1" customFormat="1" ht="36" customHeight="1" x14ac:dyDescent="0.2">
      <c r="A10" s="31" t="s">
        <v>197</v>
      </c>
      <c r="B10" s="24" t="s">
        <v>119</v>
      </c>
      <c r="C10" s="63">
        <v>2024</v>
      </c>
      <c r="D10" s="4">
        <v>2025</v>
      </c>
      <c r="E10" s="90" t="s">
        <v>131</v>
      </c>
      <c r="F10" s="30" t="s">
        <v>33</v>
      </c>
      <c r="G10" s="63" t="s">
        <v>131</v>
      </c>
      <c r="H10" s="63" t="s">
        <v>33</v>
      </c>
      <c r="I10" s="3" t="s">
        <v>34</v>
      </c>
      <c r="J10" s="3" t="s">
        <v>35</v>
      </c>
      <c r="K10" s="63" t="s">
        <v>49</v>
      </c>
      <c r="L10" s="53" t="s">
        <v>133</v>
      </c>
      <c r="M10" s="63">
        <v>1</v>
      </c>
      <c r="N10" s="22" t="s">
        <v>39</v>
      </c>
      <c r="O10" s="63">
        <v>60</v>
      </c>
      <c r="P10" s="63" t="s">
        <v>36</v>
      </c>
      <c r="Q10" s="74">
        <v>702815</v>
      </c>
      <c r="R10" s="74">
        <v>702815</v>
      </c>
      <c r="S10" s="74">
        <v>702815</v>
      </c>
      <c r="T10" s="74">
        <f>U10-Q10-R10-S10</f>
        <v>1405630</v>
      </c>
      <c r="U10" s="74">
        <f>702815*5</f>
        <v>3514075</v>
      </c>
      <c r="V10" s="21">
        <v>0</v>
      </c>
      <c r="W10" s="6"/>
      <c r="X10" s="19" t="s">
        <v>40</v>
      </c>
      <c r="Y10" s="63" t="s">
        <v>41</v>
      </c>
      <c r="Z10" s="6"/>
    </row>
    <row r="11" spans="1:26" s="1" customFormat="1" ht="36" x14ac:dyDescent="0.2">
      <c r="A11" s="31" t="s">
        <v>198</v>
      </c>
      <c r="B11" s="24" t="s">
        <v>119</v>
      </c>
      <c r="C11" s="63">
        <v>2024</v>
      </c>
      <c r="D11" s="4">
        <v>2026</v>
      </c>
      <c r="E11" s="90" t="s">
        <v>131</v>
      </c>
      <c r="F11" s="30" t="s">
        <v>33</v>
      </c>
      <c r="G11" s="63" t="s">
        <v>131</v>
      </c>
      <c r="H11" s="63" t="s">
        <v>36</v>
      </c>
      <c r="I11" s="22" t="s">
        <v>34</v>
      </c>
      <c r="J11" s="3" t="s">
        <v>35</v>
      </c>
      <c r="K11" s="63" t="s">
        <v>137</v>
      </c>
      <c r="L11" s="63" t="s">
        <v>141</v>
      </c>
      <c r="M11" s="63">
        <v>2</v>
      </c>
      <c r="N11" s="22" t="s">
        <v>39</v>
      </c>
      <c r="O11" s="73">
        <v>12</v>
      </c>
      <c r="P11" s="63" t="s">
        <v>36</v>
      </c>
      <c r="Q11" s="54">
        <v>0</v>
      </c>
      <c r="R11" s="74">
        <v>2050000</v>
      </c>
      <c r="S11" s="74">
        <f>R11</f>
        <v>2050000</v>
      </c>
      <c r="T11" s="74" t="s">
        <v>132</v>
      </c>
      <c r="U11" s="74">
        <f>SUBTOTAL(9,Q11:T11)</f>
        <v>4100000</v>
      </c>
      <c r="V11" s="21">
        <v>0</v>
      </c>
      <c r="W11" s="6"/>
      <c r="X11" s="63"/>
      <c r="Y11" s="63" t="s">
        <v>131</v>
      </c>
      <c r="Z11" s="63" t="s">
        <v>131</v>
      </c>
    </row>
    <row r="12" spans="1:26" s="2" customFormat="1" ht="54.75" customHeight="1" x14ac:dyDescent="0.2">
      <c r="A12" s="31" t="s">
        <v>199</v>
      </c>
      <c r="B12" s="24" t="s">
        <v>119</v>
      </c>
      <c r="C12" s="31" t="s">
        <v>190</v>
      </c>
      <c r="D12" s="31" t="s">
        <v>139</v>
      </c>
      <c r="E12" s="90"/>
      <c r="F12" s="22" t="s">
        <v>33</v>
      </c>
      <c r="G12" s="22"/>
      <c r="H12" s="22" t="s">
        <v>33</v>
      </c>
      <c r="I12" s="22" t="s">
        <v>34</v>
      </c>
      <c r="J12" s="23" t="s">
        <v>35</v>
      </c>
      <c r="K12" s="22" t="s">
        <v>130</v>
      </c>
      <c r="L12" s="80" t="s">
        <v>50</v>
      </c>
      <c r="M12" s="23">
        <v>1</v>
      </c>
      <c r="N12" s="22" t="s">
        <v>39</v>
      </c>
      <c r="O12" s="23">
        <v>60</v>
      </c>
      <c r="P12" s="22" t="s">
        <v>36</v>
      </c>
      <c r="Q12" s="67">
        <v>990000</v>
      </c>
      <c r="R12" s="67">
        <v>990000</v>
      </c>
      <c r="S12" s="67">
        <v>990000</v>
      </c>
      <c r="T12" s="67">
        <f>U12-Q12-R12-S12</f>
        <v>1980000</v>
      </c>
      <c r="U12" s="36">
        <v>4950000</v>
      </c>
      <c r="V12" s="21">
        <v>0</v>
      </c>
      <c r="W12" s="3"/>
      <c r="X12" s="3"/>
      <c r="Y12" s="22"/>
      <c r="Z12" s="6"/>
    </row>
    <row r="13" spans="1:26" s="46" customFormat="1" ht="51" customHeight="1" x14ac:dyDescent="0.2">
      <c r="A13" s="31" t="s">
        <v>200</v>
      </c>
      <c r="B13" s="24" t="s">
        <v>119</v>
      </c>
      <c r="C13" s="37" t="s">
        <v>190</v>
      </c>
      <c r="D13" s="4">
        <v>2027</v>
      </c>
      <c r="E13" s="90"/>
      <c r="F13" s="39" t="s">
        <v>33</v>
      </c>
      <c r="G13" s="40"/>
      <c r="H13" s="39" t="s">
        <v>36</v>
      </c>
      <c r="I13" s="39" t="s">
        <v>34</v>
      </c>
      <c r="J13" s="39" t="s">
        <v>35</v>
      </c>
      <c r="K13" s="41" t="s">
        <v>54</v>
      </c>
      <c r="L13" s="69" t="s">
        <v>160</v>
      </c>
      <c r="M13" s="88">
        <v>3</v>
      </c>
      <c r="N13" s="88" t="s">
        <v>39</v>
      </c>
      <c r="O13" s="88">
        <v>36</v>
      </c>
      <c r="P13" s="88" t="s">
        <v>36</v>
      </c>
      <c r="Q13" s="54">
        <v>0</v>
      </c>
      <c r="R13" s="54">
        <v>160000</v>
      </c>
      <c r="S13" s="54">
        <v>1181700</v>
      </c>
      <c r="T13" s="54">
        <f>U13-R13-S13</f>
        <v>2858300</v>
      </c>
      <c r="U13" s="54">
        <f>3*1400000</f>
        <v>4200000</v>
      </c>
      <c r="V13" s="44">
        <v>0</v>
      </c>
      <c r="W13" s="38"/>
      <c r="X13" s="19" t="s">
        <v>40</v>
      </c>
      <c r="Y13" s="41" t="s">
        <v>41</v>
      </c>
      <c r="Z13" s="45"/>
    </row>
    <row r="14" spans="1:26" s="1" customFormat="1" ht="36.75" customHeight="1" x14ac:dyDescent="0.2">
      <c r="A14" s="31" t="s">
        <v>201</v>
      </c>
      <c r="B14" s="24" t="s">
        <v>119</v>
      </c>
      <c r="C14" s="63">
        <v>2024</v>
      </c>
      <c r="D14" s="4">
        <v>2025</v>
      </c>
      <c r="E14" s="90" t="s">
        <v>131</v>
      </c>
      <c r="F14" s="39" t="s">
        <v>33</v>
      </c>
      <c r="G14" s="63" t="s">
        <v>131</v>
      </c>
      <c r="H14" s="63" t="s">
        <v>36</v>
      </c>
      <c r="I14" s="22" t="s">
        <v>34</v>
      </c>
      <c r="J14" s="63" t="s">
        <v>38</v>
      </c>
      <c r="K14" s="63" t="s">
        <v>54</v>
      </c>
      <c r="L14" s="78" t="s">
        <v>238</v>
      </c>
      <c r="M14" s="78">
        <v>2</v>
      </c>
      <c r="N14" s="79" t="s">
        <v>39</v>
      </c>
      <c r="O14" s="78">
        <v>48</v>
      </c>
      <c r="P14" s="78" t="s">
        <v>36</v>
      </c>
      <c r="Q14" s="54">
        <v>230000</v>
      </c>
      <c r="R14" s="74">
        <v>1400000</v>
      </c>
      <c r="S14" s="74">
        <f>R14</f>
        <v>1400000</v>
      </c>
      <c r="T14" s="74">
        <f>U14-Q14-R14-S14</f>
        <v>1170000</v>
      </c>
      <c r="U14" s="74">
        <f>1400000*3</f>
        <v>4200000</v>
      </c>
      <c r="V14" s="21">
        <v>0</v>
      </c>
      <c r="W14" s="6"/>
      <c r="X14" s="19"/>
      <c r="Y14" s="63"/>
      <c r="Z14" s="6"/>
    </row>
    <row r="15" spans="1:26" s="46" customFormat="1" ht="33" customHeight="1" x14ac:dyDescent="0.2">
      <c r="A15" s="31" t="s">
        <v>202</v>
      </c>
      <c r="B15" s="24" t="s">
        <v>119</v>
      </c>
      <c r="C15" s="37" t="s">
        <v>190</v>
      </c>
      <c r="D15" s="4">
        <v>2025</v>
      </c>
      <c r="E15" s="90"/>
      <c r="F15" s="39" t="s">
        <v>33</v>
      </c>
      <c r="G15" s="40"/>
      <c r="H15" s="39" t="s">
        <v>36</v>
      </c>
      <c r="I15" s="39" t="s">
        <v>34</v>
      </c>
      <c r="J15" s="39" t="s">
        <v>38</v>
      </c>
      <c r="K15" s="41" t="s">
        <v>54</v>
      </c>
      <c r="L15" s="42" t="s">
        <v>161</v>
      </c>
      <c r="M15" s="43" t="s">
        <v>37</v>
      </c>
      <c r="N15" s="43" t="s">
        <v>39</v>
      </c>
      <c r="O15" s="43">
        <v>36</v>
      </c>
      <c r="P15" s="43" t="s">
        <v>36</v>
      </c>
      <c r="Q15" s="44">
        <v>0</v>
      </c>
      <c r="R15" s="44">
        <v>350000</v>
      </c>
      <c r="S15" s="44">
        <v>350000</v>
      </c>
      <c r="T15" s="44">
        <v>700000</v>
      </c>
      <c r="U15" s="44">
        <v>1050000</v>
      </c>
      <c r="V15" s="21">
        <v>0</v>
      </c>
      <c r="W15" s="38"/>
      <c r="X15" s="19" t="s">
        <v>40</v>
      </c>
      <c r="Y15" s="41" t="s">
        <v>41</v>
      </c>
      <c r="Z15" s="45"/>
    </row>
    <row r="16" spans="1:26" s="46" customFormat="1" ht="28.5" customHeight="1" x14ac:dyDescent="0.2">
      <c r="A16" s="31" t="s">
        <v>203</v>
      </c>
      <c r="B16" s="24" t="s">
        <v>119</v>
      </c>
      <c r="C16" s="37" t="s">
        <v>190</v>
      </c>
      <c r="D16" s="4">
        <v>2025</v>
      </c>
      <c r="E16" s="90"/>
      <c r="F16" s="39" t="s">
        <v>33</v>
      </c>
      <c r="G16" s="40"/>
      <c r="H16" s="39" t="s">
        <v>36</v>
      </c>
      <c r="I16" s="39" t="s">
        <v>34</v>
      </c>
      <c r="J16" s="39" t="s">
        <v>38</v>
      </c>
      <c r="K16" s="41" t="s">
        <v>54</v>
      </c>
      <c r="L16" s="69" t="s">
        <v>121</v>
      </c>
      <c r="M16" s="43" t="s">
        <v>37</v>
      </c>
      <c r="N16" s="43" t="s">
        <v>39</v>
      </c>
      <c r="O16" s="43">
        <v>36</v>
      </c>
      <c r="P16" s="43" t="s">
        <v>36</v>
      </c>
      <c r="Q16" s="44">
        <v>400000</v>
      </c>
      <c r="R16" s="44">
        <v>400000</v>
      </c>
      <c r="S16" s="44">
        <v>400000</v>
      </c>
      <c r="T16" s="44">
        <v>0</v>
      </c>
      <c r="U16" s="44">
        <v>1200000</v>
      </c>
      <c r="V16" s="44">
        <v>0</v>
      </c>
      <c r="W16" s="38"/>
      <c r="X16" s="19" t="s">
        <v>40</v>
      </c>
      <c r="Y16" s="41" t="s">
        <v>41</v>
      </c>
      <c r="Z16" s="45"/>
    </row>
    <row r="17" spans="1:31" s="46" customFormat="1" ht="28.5" customHeight="1" x14ac:dyDescent="0.2">
      <c r="A17" s="31" t="s">
        <v>204</v>
      </c>
      <c r="B17" s="24" t="s">
        <v>119</v>
      </c>
      <c r="C17" s="37" t="s">
        <v>190</v>
      </c>
      <c r="D17" s="4">
        <v>2025</v>
      </c>
      <c r="E17" s="90"/>
      <c r="F17" s="39" t="s">
        <v>33</v>
      </c>
      <c r="G17" s="40"/>
      <c r="H17" s="39" t="s">
        <v>36</v>
      </c>
      <c r="I17" s="39" t="s">
        <v>34</v>
      </c>
      <c r="J17" s="39" t="s">
        <v>38</v>
      </c>
      <c r="K17" s="41" t="s">
        <v>54</v>
      </c>
      <c r="L17" s="69" t="s">
        <v>187</v>
      </c>
      <c r="M17" s="43">
        <v>1</v>
      </c>
      <c r="N17" s="43" t="s">
        <v>39</v>
      </c>
      <c r="O17" s="43">
        <v>24</v>
      </c>
      <c r="P17" s="43" t="s">
        <v>36</v>
      </c>
      <c r="Q17" s="44">
        <v>16000000</v>
      </c>
      <c r="R17" s="44">
        <v>30000000</v>
      </c>
      <c r="S17" s="44">
        <v>14000000</v>
      </c>
      <c r="T17" s="44">
        <v>0</v>
      </c>
      <c r="U17" s="44">
        <v>60000000</v>
      </c>
      <c r="V17" s="44">
        <v>0</v>
      </c>
      <c r="W17" s="38"/>
      <c r="X17" s="19" t="s">
        <v>189</v>
      </c>
      <c r="Y17" s="41" t="s">
        <v>41</v>
      </c>
      <c r="Z17" s="45"/>
    </row>
    <row r="18" spans="1:31" s="46" customFormat="1" ht="28.5" customHeight="1" x14ac:dyDescent="0.2">
      <c r="A18" s="31" t="s">
        <v>205</v>
      </c>
      <c r="B18" s="24" t="s">
        <v>119</v>
      </c>
      <c r="C18" s="37" t="s">
        <v>190</v>
      </c>
      <c r="D18" s="4">
        <v>2025</v>
      </c>
      <c r="E18" s="90"/>
      <c r="F18" s="39" t="s">
        <v>33</v>
      </c>
      <c r="G18" s="40"/>
      <c r="H18" s="39" t="s">
        <v>36</v>
      </c>
      <c r="I18" s="39" t="s">
        <v>34</v>
      </c>
      <c r="J18" s="39" t="s">
        <v>38</v>
      </c>
      <c r="K18" s="41" t="s">
        <v>54</v>
      </c>
      <c r="L18" s="69" t="s">
        <v>188</v>
      </c>
      <c r="M18" s="43">
        <v>1</v>
      </c>
      <c r="N18" s="43" t="s">
        <v>39</v>
      </c>
      <c r="O18" s="43">
        <v>24</v>
      </c>
      <c r="P18" s="43" t="s">
        <v>36</v>
      </c>
      <c r="Q18" s="44">
        <v>1600000</v>
      </c>
      <c r="R18" s="44">
        <v>3800000</v>
      </c>
      <c r="S18" s="44">
        <v>2200000</v>
      </c>
      <c r="T18" s="44">
        <v>0</v>
      </c>
      <c r="U18" s="44">
        <f>SUM(Q18:T18)</f>
        <v>7600000</v>
      </c>
      <c r="V18" s="44">
        <v>0</v>
      </c>
      <c r="W18" s="38"/>
      <c r="X18" s="19" t="s">
        <v>40</v>
      </c>
      <c r="Y18" s="41" t="s">
        <v>41</v>
      </c>
      <c r="Z18" s="45"/>
    </row>
    <row r="19" spans="1:31" s="46" customFormat="1" ht="28.5" customHeight="1" x14ac:dyDescent="0.2">
      <c r="A19" s="31" t="s">
        <v>206</v>
      </c>
      <c r="B19" s="24" t="s">
        <v>119</v>
      </c>
      <c r="C19" s="37" t="s">
        <v>190</v>
      </c>
      <c r="D19" s="4">
        <v>2025</v>
      </c>
      <c r="E19" s="90"/>
      <c r="F19" s="39" t="s">
        <v>33</v>
      </c>
      <c r="G19" s="40"/>
      <c r="H19" s="39" t="s">
        <v>36</v>
      </c>
      <c r="I19" s="39" t="s">
        <v>34</v>
      </c>
      <c r="J19" s="39" t="s">
        <v>38</v>
      </c>
      <c r="K19" s="41" t="s">
        <v>54</v>
      </c>
      <c r="L19" s="69" t="s">
        <v>186</v>
      </c>
      <c r="M19" s="43">
        <v>1</v>
      </c>
      <c r="N19" s="43" t="s">
        <v>39</v>
      </c>
      <c r="O19" s="43">
        <v>24</v>
      </c>
      <c r="P19" s="43" t="s">
        <v>36</v>
      </c>
      <c r="Q19" s="44">
        <v>4972445</v>
      </c>
      <c r="R19" s="44">
        <v>6000000</v>
      </c>
      <c r="S19" s="44">
        <f>U19-Q19-R19</f>
        <v>1027555</v>
      </c>
      <c r="T19" s="44">
        <v>0</v>
      </c>
      <c r="U19" s="44">
        <v>12000000</v>
      </c>
      <c r="V19" s="44">
        <v>0</v>
      </c>
      <c r="W19" s="38"/>
      <c r="X19" s="19" t="s">
        <v>40</v>
      </c>
      <c r="Y19" s="41" t="s">
        <v>41</v>
      </c>
      <c r="Z19" s="45"/>
    </row>
    <row r="20" spans="1:31" s="46" customFormat="1" ht="28.5" customHeight="1" x14ac:dyDescent="0.2">
      <c r="A20" s="31" t="s">
        <v>207</v>
      </c>
      <c r="B20" s="24" t="s">
        <v>119</v>
      </c>
      <c r="C20" s="37" t="s">
        <v>190</v>
      </c>
      <c r="D20" s="4">
        <v>2025</v>
      </c>
      <c r="E20" s="90"/>
      <c r="F20" s="39" t="s">
        <v>33</v>
      </c>
      <c r="G20" s="40"/>
      <c r="H20" s="39" t="s">
        <v>36</v>
      </c>
      <c r="I20" s="39" t="s">
        <v>34</v>
      </c>
      <c r="J20" s="39" t="s">
        <v>38</v>
      </c>
      <c r="K20" s="41" t="s">
        <v>54</v>
      </c>
      <c r="L20" s="69" t="s">
        <v>122</v>
      </c>
      <c r="M20" s="43">
        <v>1</v>
      </c>
      <c r="N20" s="43" t="s">
        <v>39</v>
      </c>
      <c r="O20" s="43">
        <v>24</v>
      </c>
      <c r="P20" s="43" t="s">
        <v>36</v>
      </c>
      <c r="Q20" s="44">
        <v>1000000</v>
      </c>
      <c r="R20" s="44">
        <v>5500000</v>
      </c>
      <c r="S20" s="44">
        <v>4500000</v>
      </c>
      <c r="T20" s="44">
        <v>0</v>
      </c>
      <c r="U20" s="44">
        <f>SUM(Q20:T20)</f>
        <v>11000000</v>
      </c>
      <c r="V20" s="44">
        <v>0</v>
      </c>
      <c r="W20" s="38"/>
      <c r="X20" s="19" t="s">
        <v>40</v>
      </c>
      <c r="Y20" s="41" t="s">
        <v>41</v>
      </c>
      <c r="Z20" s="45"/>
    </row>
    <row r="21" spans="1:31" s="1" customFormat="1" ht="41.25" customHeight="1" x14ac:dyDescent="0.2">
      <c r="A21" s="31" t="s">
        <v>208</v>
      </c>
      <c r="B21" s="24" t="s">
        <v>119</v>
      </c>
      <c r="C21" s="31" t="s">
        <v>190</v>
      </c>
      <c r="D21" s="4">
        <v>2026</v>
      </c>
      <c r="E21" s="90"/>
      <c r="F21" s="39" t="s">
        <v>33</v>
      </c>
      <c r="G21" s="22"/>
      <c r="H21" s="39" t="s">
        <v>36</v>
      </c>
      <c r="I21" s="39" t="s">
        <v>34</v>
      </c>
      <c r="J21" s="39" t="s">
        <v>38</v>
      </c>
      <c r="K21" s="41" t="s">
        <v>52</v>
      </c>
      <c r="L21" s="23" t="s">
        <v>233</v>
      </c>
      <c r="M21" s="23">
        <v>2</v>
      </c>
      <c r="N21" s="22" t="s">
        <v>39</v>
      </c>
      <c r="O21" s="23">
        <v>36</v>
      </c>
      <c r="P21" s="43" t="s">
        <v>36</v>
      </c>
      <c r="Q21" s="44">
        <v>0</v>
      </c>
      <c r="R21" s="91">
        <f>358982-179491+24284</f>
        <v>203775</v>
      </c>
      <c r="S21" s="91">
        <f>358982+24284</f>
        <v>383266</v>
      </c>
      <c r="T21" s="91">
        <f>U21-R21-S21</f>
        <v>562757</v>
      </c>
      <c r="U21" s="92">
        <f>(358982+24284)*3</f>
        <v>1149798</v>
      </c>
      <c r="V21" s="44">
        <v>0</v>
      </c>
      <c r="W21" s="93"/>
      <c r="X21" s="94"/>
      <c r="Y21" s="3"/>
      <c r="Z21" s="22"/>
    </row>
    <row r="22" spans="1:31" s="46" customFormat="1" ht="33" customHeight="1" x14ac:dyDescent="0.2">
      <c r="A22" s="31" t="s">
        <v>209</v>
      </c>
      <c r="B22" s="24" t="s">
        <v>119</v>
      </c>
      <c r="C22" s="37" t="s">
        <v>190</v>
      </c>
      <c r="D22" s="4">
        <v>2025</v>
      </c>
      <c r="E22" s="90"/>
      <c r="F22" s="39" t="s">
        <v>33</v>
      </c>
      <c r="G22" s="40"/>
      <c r="H22" s="39" t="s">
        <v>36</v>
      </c>
      <c r="I22" s="39" t="s">
        <v>34</v>
      </c>
      <c r="J22" s="39" t="s">
        <v>38</v>
      </c>
      <c r="K22" s="41" t="s">
        <v>165</v>
      </c>
      <c r="L22" s="7" t="s">
        <v>145</v>
      </c>
      <c r="M22" s="43">
        <v>2</v>
      </c>
      <c r="N22" s="43" t="s">
        <v>39</v>
      </c>
      <c r="O22" s="43">
        <v>36</v>
      </c>
      <c r="P22" s="43" t="s">
        <v>36</v>
      </c>
      <c r="Q22" s="44">
        <v>0</v>
      </c>
      <c r="R22" s="44">
        <v>385764</v>
      </c>
      <c r="S22" s="44">
        <v>385764</v>
      </c>
      <c r="T22" s="44">
        <v>385764</v>
      </c>
      <c r="U22" s="44">
        <f>SUM(Q22:T22)</f>
        <v>1157292</v>
      </c>
      <c r="V22" s="44">
        <v>0</v>
      </c>
      <c r="W22" s="95"/>
      <c r="X22" s="41"/>
      <c r="Y22" s="41"/>
      <c r="Z22" s="45"/>
    </row>
    <row r="23" spans="1:31" s="1" customFormat="1" ht="31.5" customHeight="1" x14ac:dyDescent="0.2">
      <c r="A23" s="31" t="s">
        <v>210</v>
      </c>
      <c r="B23" s="24" t="s">
        <v>119</v>
      </c>
      <c r="C23" s="63">
        <v>2024</v>
      </c>
      <c r="D23" s="63">
        <v>2026</v>
      </c>
      <c r="E23" s="90" t="s">
        <v>131</v>
      </c>
      <c r="F23" s="63" t="s">
        <v>33</v>
      </c>
      <c r="G23" s="63" t="s">
        <v>131</v>
      </c>
      <c r="H23" s="63" t="s">
        <v>36</v>
      </c>
      <c r="I23" s="22" t="s">
        <v>34</v>
      </c>
      <c r="J23" s="63" t="s">
        <v>38</v>
      </c>
      <c r="K23" s="63" t="s">
        <v>134</v>
      </c>
      <c r="L23" s="78" t="s">
        <v>136</v>
      </c>
      <c r="M23" s="63">
        <v>2</v>
      </c>
      <c r="N23" s="22" t="s">
        <v>39</v>
      </c>
      <c r="O23" s="26">
        <v>36</v>
      </c>
      <c r="P23" s="53" t="s">
        <v>36</v>
      </c>
      <c r="Q23" s="44">
        <v>0</v>
      </c>
      <c r="R23" s="96">
        <v>2500000</v>
      </c>
      <c r="S23" s="96">
        <v>2500000</v>
      </c>
      <c r="T23" s="96">
        <f>U23-Q23-R23-S23</f>
        <v>2500000</v>
      </c>
      <c r="U23" s="96">
        <f>2500000*3</f>
        <v>7500000</v>
      </c>
      <c r="V23" s="44">
        <v>0</v>
      </c>
      <c r="W23" s="93"/>
      <c r="X23" s="97" t="s">
        <v>44</v>
      </c>
      <c r="Y23" s="26" t="s">
        <v>45</v>
      </c>
      <c r="Z23" s="6"/>
    </row>
    <row r="24" spans="1:31" s="1" customFormat="1" ht="31.5" customHeight="1" x14ac:dyDescent="0.2">
      <c r="A24" s="31" t="s">
        <v>211</v>
      </c>
      <c r="B24" s="24" t="s">
        <v>119</v>
      </c>
      <c r="C24" s="63">
        <v>2024</v>
      </c>
      <c r="D24" s="63">
        <v>2025</v>
      </c>
      <c r="E24" s="90" t="s">
        <v>131</v>
      </c>
      <c r="F24" s="63" t="s">
        <v>33</v>
      </c>
      <c r="G24" s="63" t="s">
        <v>131</v>
      </c>
      <c r="H24" s="63" t="s">
        <v>36</v>
      </c>
      <c r="I24" s="22" t="s">
        <v>34</v>
      </c>
      <c r="J24" s="63" t="s">
        <v>38</v>
      </c>
      <c r="K24" s="63" t="s">
        <v>134</v>
      </c>
      <c r="L24" s="78" t="s">
        <v>135</v>
      </c>
      <c r="M24" s="63">
        <v>2</v>
      </c>
      <c r="N24" s="22" t="s">
        <v>39</v>
      </c>
      <c r="O24" s="63">
        <v>36</v>
      </c>
      <c r="P24" s="63" t="s">
        <v>36</v>
      </c>
      <c r="Q24" s="96">
        <v>212000</v>
      </c>
      <c r="R24" s="96">
        <v>400000</v>
      </c>
      <c r="S24" s="96">
        <v>400000</v>
      </c>
      <c r="T24" s="96">
        <f>U24-Q24-R24-S24</f>
        <v>188000</v>
      </c>
      <c r="U24" s="96">
        <f>400000*3</f>
        <v>1200000</v>
      </c>
      <c r="V24" s="44">
        <v>0</v>
      </c>
      <c r="W24" s="93"/>
      <c r="X24" s="97" t="s">
        <v>44</v>
      </c>
      <c r="Y24" s="26" t="s">
        <v>45</v>
      </c>
      <c r="Z24" s="6"/>
    </row>
    <row r="25" spans="1:31" s="1" customFormat="1" ht="75" customHeight="1" x14ac:dyDescent="0.2">
      <c r="A25" s="31" t="s">
        <v>212</v>
      </c>
      <c r="B25" s="24" t="s">
        <v>119</v>
      </c>
      <c r="C25" s="31" t="s">
        <v>190</v>
      </c>
      <c r="D25" s="31" t="s">
        <v>140</v>
      </c>
      <c r="E25" s="90"/>
      <c r="F25" s="22" t="s">
        <v>33</v>
      </c>
      <c r="G25" s="22"/>
      <c r="H25" s="22" t="s">
        <v>36</v>
      </c>
      <c r="I25" s="22" t="s">
        <v>34</v>
      </c>
      <c r="J25" s="23" t="s">
        <v>38</v>
      </c>
      <c r="K25" s="22" t="s">
        <v>129</v>
      </c>
      <c r="L25" s="89" t="s">
        <v>185</v>
      </c>
      <c r="M25" s="23">
        <v>2</v>
      </c>
      <c r="N25" s="22" t="s">
        <v>39</v>
      </c>
      <c r="O25" s="23">
        <v>48</v>
      </c>
      <c r="P25" s="22" t="s">
        <v>36</v>
      </c>
      <c r="Q25" s="91">
        <v>0</v>
      </c>
      <c r="R25" s="91">
        <v>5500000</v>
      </c>
      <c r="S25" s="91">
        <v>5500000</v>
      </c>
      <c r="T25" s="91">
        <v>11000000</v>
      </c>
      <c r="U25" s="91">
        <v>22000000</v>
      </c>
      <c r="V25" s="44">
        <v>0</v>
      </c>
      <c r="W25" s="98"/>
      <c r="X25" s="94" t="s">
        <v>40</v>
      </c>
      <c r="Y25" s="3" t="s">
        <v>41</v>
      </c>
      <c r="Z25" s="22"/>
    </row>
    <row r="26" spans="1:31" s="1" customFormat="1" ht="39.75" customHeight="1" x14ac:dyDescent="0.2">
      <c r="A26" s="31" t="s">
        <v>213</v>
      </c>
      <c r="B26" s="24" t="s">
        <v>119</v>
      </c>
      <c r="C26" s="31" t="s">
        <v>190</v>
      </c>
      <c r="D26" s="31">
        <v>2025</v>
      </c>
      <c r="E26" s="90"/>
      <c r="F26" s="22" t="s">
        <v>33</v>
      </c>
      <c r="G26" s="22"/>
      <c r="H26" s="22" t="s">
        <v>36</v>
      </c>
      <c r="I26" s="22" t="s">
        <v>34</v>
      </c>
      <c r="J26" s="23" t="s">
        <v>38</v>
      </c>
      <c r="K26" s="22" t="s">
        <v>129</v>
      </c>
      <c r="L26" s="89" t="s">
        <v>154</v>
      </c>
      <c r="M26" s="23">
        <v>1</v>
      </c>
      <c r="N26" s="22" t="s">
        <v>39</v>
      </c>
      <c r="O26" s="23">
        <v>24</v>
      </c>
      <c r="P26" s="22" t="s">
        <v>33</v>
      </c>
      <c r="Q26" s="28">
        <v>500000</v>
      </c>
      <c r="R26" s="28">
        <v>500000</v>
      </c>
      <c r="S26" s="36">
        <v>0</v>
      </c>
      <c r="T26" s="36">
        <v>0</v>
      </c>
      <c r="U26" s="28">
        <v>1000000</v>
      </c>
      <c r="V26" s="44">
        <v>0</v>
      </c>
      <c r="W26" s="22"/>
      <c r="X26" s="3" t="s">
        <v>40</v>
      </c>
      <c r="Y26" s="3" t="s">
        <v>41</v>
      </c>
      <c r="Z26" s="22"/>
      <c r="AE26" s="64"/>
    </row>
    <row r="27" spans="1:31" s="1" customFormat="1" ht="39.75" customHeight="1" x14ac:dyDescent="0.2">
      <c r="A27" s="31" t="s">
        <v>214</v>
      </c>
      <c r="B27" s="24" t="s">
        <v>119</v>
      </c>
      <c r="C27" s="31" t="s">
        <v>190</v>
      </c>
      <c r="D27" s="31" t="s">
        <v>139</v>
      </c>
      <c r="E27" s="90"/>
      <c r="F27" s="22" t="s">
        <v>33</v>
      </c>
      <c r="G27" s="22"/>
      <c r="H27" s="22" t="s">
        <v>36</v>
      </c>
      <c r="I27" s="22" t="s">
        <v>34</v>
      </c>
      <c r="J27" s="23" t="s">
        <v>38</v>
      </c>
      <c r="K27" s="22" t="s">
        <v>159</v>
      </c>
      <c r="L27" s="69" t="s">
        <v>155</v>
      </c>
      <c r="M27" s="30">
        <v>1</v>
      </c>
      <c r="N27" s="22" t="s">
        <v>39</v>
      </c>
      <c r="O27" s="80">
        <v>24</v>
      </c>
      <c r="P27" s="22" t="s">
        <v>36</v>
      </c>
      <c r="Q27" s="76">
        <v>66666.666666666672</v>
      </c>
      <c r="R27" s="76">
        <v>800000</v>
      </c>
      <c r="S27" s="76">
        <v>733333.33333333337</v>
      </c>
      <c r="T27" s="36">
        <v>0</v>
      </c>
      <c r="U27" s="76">
        <v>1600000</v>
      </c>
      <c r="V27" s="44">
        <v>0</v>
      </c>
      <c r="W27" s="6"/>
      <c r="X27" s="3" t="s">
        <v>40</v>
      </c>
      <c r="Y27" s="3" t="s">
        <v>41</v>
      </c>
      <c r="Z27" s="6"/>
    </row>
    <row r="28" spans="1:31" s="1" customFormat="1" ht="39.75" customHeight="1" x14ac:dyDescent="0.2">
      <c r="A28" s="31" t="s">
        <v>215</v>
      </c>
      <c r="B28" s="24" t="s">
        <v>119</v>
      </c>
      <c r="C28" s="30">
        <v>2024</v>
      </c>
      <c r="D28" s="30">
        <v>2026</v>
      </c>
      <c r="E28" s="90"/>
      <c r="F28" s="22" t="s">
        <v>33</v>
      </c>
      <c r="G28" s="6"/>
      <c r="H28" s="22" t="s">
        <v>36</v>
      </c>
      <c r="I28" s="22" t="s">
        <v>34</v>
      </c>
      <c r="J28" s="23" t="s">
        <v>38</v>
      </c>
      <c r="K28" s="22" t="s">
        <v>159</v>
      </c>
      <c r="L28" s="69" t="s">
        <v>155</v>
      </c>
      <c r="M28" s="30">
        <v>2</v>
      </c>
      <c r="N28" s="22" t="s">
        <v>39</v>
      </c>
      <c r="O28" s="80">
        <v>36</v>
      </c>
      <c r="P28" s="22" t="s">
        <v>36</v>
      </c>
      <c r="Q28" s="36">
        <v>0</v>
      </c>
      <c r="R28" s="76">
        <v>425000</v>
      </c>
      <c r="S28" s="76">
        <v>5100000</v>
      </c>
      <c r="T28" s="76">
        <v>9775000</v>
      </c>
      <c r="U28" s="76">
        <v>15300000</v>
      </c>
      <c r="V28" s="44">
        <v>0</v>
      </c>
      <c r="W28" s="6"/>
      <c r="X28" s="6"/>
      <c r="Y28" s="6"/>
      <c r="Z28" s="6"/>
    </row>
    <row r="29" spans="1:31" s="1" customFormat="1" ht="34.5" customHeight="1" x14ac:dyDescent="0.2">
      <c r="A29" s="31" t="s">
        <v>216</v>
      </c>
      <c r="B29" s="24" t="s">
        <v>119</v>
      </c>
      <c r="C29" s="30">
        <v>2024</v>
      </c>
      <c r="D29" s="51">
        <v>2025</v>
      </c>
      <c r="E29" s="90"/>
      <c r="F29" s="22" t="s">
        <v>33</v>
      </c>
      <c r="G29" s="52"/>
      <c r="H29" s="22" t="s">
        <v>36</v>
      </c>
      <c r="I29" s="22" t="s">
        <v>34</v>
      </c>
      <c r="J29" s="23" t="s">
        <v>38</v>
      </c>
      <c r="K29" s="22" t="s">
        <v>52</v>
      </c>
      <c r="L29" s="81" t="s">
        <v>142</v>
      </c>
      <c r="M29" s="30">
        <v>1</v>
      </c>
      <c r="N29" s="22" t="s">
        <v>39</v>
      </c>
      <c r="O29" s="23">
        <v>36</v>
      </c>
      <c r="P29" s="22" t="s">
        <v>36</v>
      </c>
      <c r="Q29" s="67">
        <v>650000</v>
      </c>
      <c r="R29" s="67">
        <v>950000</v>
      </c>
      <c r="S29" s="67">
        <v>950000</v>
      </c>
      <c r="T29" s="67">
        <f>U29-Q29-R29-S29</f>
        <v>300000</v>
      </c>
      <c r="U29" s="67">
        <f>950000*3</f>
        <v>2850000</v>
      </c>
      <c r="V29" s="44">
        <v>0</v>
      </c>
      <c r="W29" s="70"/>
      <c r="X29" s="71" t="s">
        <v>40</v>
      </c>
      <c r="Y29" s="71" t="s">
        <v>41</v>
      </c>
      <c r="Z29" s="70"/>
    </row>
    <row r="30" spans="1:31" s="1" customFormat="1" ht="49.5" customHeight="1" x14ac:dyDescent="0.2">
      <c r="A30" s="31" t="s">
        <v>217</v>
      </c>
      <c r="B30" s="24" t="s">
        <v>119</v>
      </c>
      <c r="C30" s="30">
        <v>2024</v>
      </c>
      <c r="D30" s="51">
        <v>2025</v>
      </c>
      <c r="E30" s="90"/>
      <c r="F30" s="22" t="s">
        <v>33</v>
      </c>
      <c r="G30" s="51"/>
      <c r="H30" s="22" t="s">
        <v>36</v>
      </c>
      <c r="I30" s="22" t="s">
        <v>34</v>
      </c>
      <c r="J30" s="23" t="s">
        <v>38</v>
      </c>
      <c r="K30" s="22" t="s">
        <v>52</v>
      </c>
      <c r="L30" s="78" t="s">
        <v>143</v>
      </c>
      <c r="M30" s="30">
        <v>1</v>
      </c>
      <c r="N30" s="22" t="s">
        <v>39</v>
      </c>
      <c r="O30" s="30">
        <v>24</v>
      </c>
      <c r="P30" s="30" t="s">
        <v>33</v>
      </c>
      <c r="Q30" s="76">
        <v>4500000</v>
      </c>
      <c r="R30" s="76">
        <v>9000000</v>
      </c>
      <c r="S30" s="76">
        <v>4500000</v>
      </c>
      <c r="T30" s="36">
        <v>0</v>
      </c>
      <c r="U30" s="76">
        <v>18000000</v>
      </c>
      <c r="V30" s="44">
        <v>0</v>
      </c>
      <c r="W30" s="6"/>
      <c r="X30" s="6"/>
      <c r="Y30" s="6"/>
      <c r="Z30" s="6"/>
    </row>
    <row r="31" spans="1:31" s="1" customFormat="1" ht="39" customHeight="1" x14ac:dyDescent="0.2">
      <c r="A31" s="31" t="s">
        <v>218</v>
      </c>
      <c r="B31" s="24" t="s">
        <v>119</v>
      </c>
      <c r="C31" s="31" t="s">
        <v>190</v>
      </c>
      <c r="D31" s="31">
        <v>2025</v>
      </c>
      <c r="E31" s="90"/>
      <c r="F31" s="22" t="s">
        <v>33</v>
      </c>
      <c r="G31" s="22"/>
      <c r="H31" s="22" t="s">
        <v>36</v>
      </c>
      <c r="I31" s="22" t="s">
        <v>34</v>
      </c>
      <c r="J31" s="23" t="s">
        <v>35</v>
      </c>
      <c r="K31" s="22" t="s">
        <v>51</v>
      </c>
      <c r="L31" s="81" t="s">
        <v>153</v>
      </c>
      <c r="M31" s="23">
        <v>2</v>
      </c>
      <c r="N31" s="22" t="s">
        <v>39</v>
      </c>
      <c r="O31" s="23">
        <v>36</v>
      </c>
      <c r="P31" s="22" t="s">
        <v>36</v>
      </c>
      <c r="Q31" s="36">
        <v>0</v>
      </c>
      <c r="R31" s="36">
        <v>700000</v>
      </c>
      <c r="S31" s="36">
        <v>700000</v>
      </c>
      <c r="T31" s="36">
        <v>700000</v>
      </c>
      <c r="U31" s="36">
        <f>SUM(Q31:T31)</f>
        <v>2100000</v>
      </c>
      <c r="V31" s="44">
        <v>0</v>
      </c>
      <c r="W31" s="32"/>
      <c r="X31" s="3" t="s">
        <v>40</v>
      </c>
      <c r="Y31" s="3" t="s">
        <v>41</v>
      </c>
      <c r="Z31" s="22"/>
    </row>
    <row r="32" spans="1:31" s="87" customFormat="1" ht="38.25" customHeight="1" x14ac:dyDescent="0.25">
      <c r="A32" s="31" t="s">
        <v>219</v>
      </c>
      <c r="B32" s="84" t="s">
        <v>119</v>
      </c>
      <c r="C32" s="83">
        <v>2024</v>
      </c>
      <c r="D32" s="83">
        <v>2025</v>
      </c>
      <c r="E32" s="90"/>
      <c r="F32" s="83" t="s">
        <v>33</v>
      </c>
      <c r="G32" s="70"/>
      <c r="H32" s="83" t="s">
        <v>36</v>
      </c>
      <c r="I32" s="79" t="s">
        <v>34</v>
      </c>
      <c r="J32" s="80" t="s">
        <v>172</v>
      </c>
      <c r="K32" s="83" t="s">
        <v>178</v>
      </c>
      <c r="L32" s="69" t="s">
        <v>179</v>
      </c>
      <c r="M32" s="83">
        <v>1</v>
      </c>
      <c r="N32" s="79" t="s">
        <v>39</v>
      </c>
      <c r="O32" s="83">
        <v>60</v>
      </c>
      <c r="P32" s="85" t="s">
        <v>36</v>
      </c>
      <c r="Q32" s="67">
        <v>250000</v>
      </c>
      <c r="R32" s="67">
        <v>250000</v>
      </c>
      <c r="S32" s="67">
        <v>250000</v>
      </c>
      <c r="T32" s="67">
        <f>U32-Q32-R32-S32</f>
        <v>500000</v>
      </c>
      <c r="U32" s="67">
        <f>5*250000</f>
        <v>1250000</v>
      </c>
      <c r="V32" s="54">
        <v>0</v>
      </c>
      <c r="W32" s="86"/>
      <c r="X32" s="86"/>
      <c r="Y32" s="86"/>
      <c r="Z32" s="86"/>
    </row>
    <row r="33" spans="1:26" s="87" customFormat="1" ht="38.25" customHeight="1" x14ac:dyDescent="0.25">
      <c r="A33" s="31" t="s">
        <v>220</v>
      </c>
      <c r="B33" s="84" t="s">
        <v>119</v>
      </c>
      <c r="C33" s="83">
        <v>2024</v>
      </c>
      <c r="D33" s="83">
        <v>2025</v>
      </c>
      <c r="E33" s="90"/>
      <c r="F33" s="83" t="s">
        <v>33</v>
      </c>
      <c r="G33" s="70"/>
      <c r="H33" s="83" t="s">
        <v>36</v>
      </c>
      <c r="I33" s="79" t="s">
        <v>34</v>
      </c>
      <c r="J33" s="80" t="s">
        <v>173</v>
      </c>
      <c r="K33" s="83" t="s">
        <v>182</v>
      </c>
      <c r="L33" s="69" t="s">
        <v>180</v>
      </c>
      <c r="M33" s="83">
        <v>1</v>
      </c>
      <c r="N33" s="79" t="s">
        <v>39</v>
      </c>
      <c r="O33" s="83">
        <v>60</v>
      </c>
      <c r="P33" s="85" t="s">
        <v>36</v>
      </c>
      <c r="Q33" s="67">
        <v>20000</v>
      </c>
      <c r="R33" s="67">
        <v>205000</v>
      </c>
      <c r="S33" s="67">
        <v>205000</v>
      </c>
      <c r="T33" s="67">
        <f>U33-Q33-R33-S33</f>
        <v>595000</v>
      </c>
      <c r="U33" s="67">
        <f>205000*5</f>
        <v>1025000</v>
      </c>
      <c r="V33" s="54">
        <v>0</v>
      </c>
      <c r="W33" s="86"/>
      <c r="X33" s="86"/>
      <c r="Y33" s="86"/>
      <c r="Z33" s="86"/>
    </row>
    <row r="34" spans="1:26" s="87" customFormat="1" ht="38.25" customHeight="1" x14ac:dyDescent="0.25">
      <c r="A34" s="31" t="s">
        <v>221</v>
      </c>
      <c r="B34" s="84" t="s">
        <v>119</v>
      </c>
      <c r="C34" s="83">
        <v>2024</v>
      </c>
      <c r="D34" s="83">
        <v>2025</v>
      </c>
      <c r="E34" s="90"/>
      <c r="F34" s="83" t="s">
        <v>33</v>
      </c>
      <c r="G34" s="70"/>
      <c r="H34" s="83" t="s">
        <v>33</v>
      </c>
      <c r="I34" s="79" t="s">
        <v>34</v>
      </c>
      <c r="J34" s="80" t="s">
        <v>173</v>
      </c>
      <c r="K34" s="83" t="s">
        <v>176</v>
      </c>
      <c r="L34" s="69" t="s">
        <v>181</v>
      </c>
      <c r="M34" s="83">
        <v>1</v>
      </c>
      <c r="N34" s="79" t="s">
        <v>39</v>
      </c>
      <c r="O34" s="83">
        <v>72</v>
      </c>
      <c r="P34" s="85" t="s">
        <v>36</v>
      </c>
      <c r="Q34" s="67">
        <v>170000</v>
      </c>
      <c r="R34" s="67">
        <v>170000</v>
      </c>
      <c r="S34" s="67">
        <v>170000</v>
      </c>
      <c r="T34" s="67">
        <f>U34-Q34-R34-S34</f>
        <v>510000</v>
      </c>
      <c r="U34" s="67">
        <f>170000*6</f>
        <v>1020000</v>
      </c>
      <c r="V34" s="54">
        <v>0</v>
      </c>
      <c r="W34" s="86"/>
      <c r="X34" s="86"/>
      <c r="Y34" s="86"/>
      <c r="Z34" s="86"/>
    </row>
    <row r="35" spans="1:26" s="87" customFormat="1" ht="38.25" customHeight="1" x14ac:dyDescent="0.25">
      <c r="A35" s="31" t="s">
        <v>222</v>
      </c>
      <c r="B35" s="84" t="s">
        <v>119</v>
      </c>
      <c r="C35" s="83">
        <v>2024</v>
      </c>
      <c r="D35" s="83">
        <v>2026</v>
      </c>
      <c r="E35" s="90"/>
      <c r="F35" s="83" t="s">
        <v>33</v>
      </c>
      <c r="G35" s="70"/>
      <c r="H35" s="83" t="s">
        <v>36</v>
      </c>
      <c r="I35" s="79" t="s">
        <v>34</v>
      </c>
      <c r="J35" s="80" t="s">
        <v>173</v>
      </c>
      <c r="K35" s="83" t="s">
        <v>175</v>
      </c>
      <c r="L35" s="69" t="s">
        <v>234</v>
      </c>
      <c r="M35" s="83">
        <v>2</v>
      </c>
      <c r="N35" s="79" t="s">
        <v>39</v>
      </c>
      <c r="O35" s="83">
        <v>36</v>
      </c>
      <c r="P35" s="85" t="s">
        <v>36</v>
      </c>
      <c r="Q35" s="67">
        <v>0</v>
      </c>
      <c r="R35" s="67">
        <v>0</v>
      </c>
      <c r="S35" s="67">
        <v>900000</v>
      </c>
      <c r="T35" s="67">
        <f>U35-S35</f>
        <v>1800000</v>
      </c>
      <c r="U35" s="67">
        <f>900000*3</f>
        <v>2700000</v>
      </c>
      <c r="V35" s="54">
        <v>0</v>
      </c>
      <c r="W35" s="86"/>
      <c r="X35" s="71" t="s">
        <v>40</v>
      </c>
      <c r="Y35" s="71" t="s">
        <v>41</v>
      </c>
      <c r="Z35" s="86"/>
    </row>
    <row r="36" spans="1:26" s="87" customFormat="1" ht="60" customHeight="1" x14ac:dyDescent="0.25">
      <c r="A36" s="31" t="s">
        <v>223</v>
      </c>
      <c r="B36" s="84" t="s">
        <v>119</v>
      </c>
      <c r="C36" s="83">
        <v>2024</v>
      </c>
      <c r="D36" s="83">
        <v>2027</v>
      </c>
      <c r="E36" s="90"/>
      <c r="F36" s="83" t="s">
        <v>33</v>
      </c>
      <c r="G36" s="70"/>
      <c r="H36" s="83" t="s">
        <v>36</v>
      </c>
      <c r="I36" s="79" t="s">
        <v>34</v>
      </c>
      <c r="J36" s="80" t="s">
        <v>173</v>
      </c>
      <c r="K36" s="83" t="s">
        <v>177</v>
      </c>
      <c r="L36" s="69" t="s">
        <v>174</v>
      </c>
      <c r="M36" s="83">
        <v>3</v>
      </c>
      <c r="N36" s="79" t="s">
        <v>39</v>
      </c>
      <c r="O36" s="83">
        <v>72</v>
      </c>
      <c r="P36" s="85" t="s">
        <v>36</v>
      </c>
      <c r="Q36" s="67">
        <v>0</v>
      </c>
      <c r="R36" s="67">
        <v>0</v>
      </c>
      <c r="S36" s="67">
        <v>0</v>
      </c>
      <c r="T36" s="67">
        <v>1380000</v>
      </c>
      <c r="U36" s="67">
        <v>1380000</v>
      </c>
      <c r="V36" s="54">
        <v>0</v>
      </c>
      <c r="W36" s="86"/>
      <c r="X36" s="86"/>
      <c r="Y36" s="86"/>
      <c r="Z36" s="86"/>
    </row>
    <row r="37" spans="1:26" s="1" customFormat="1" ht="41.25" customHeight="1" x14ac:dyDescent="0.2">
      <c r="A37" s="31" t="s">
        <v>224</v>
      </c>
      <c r="B37" s="24" t="s">
        <v>119</v>
      </c>
      <c r="C37" s="31" t="s">
        <v>190</v>
      </c>
      <c r="D37" s="31" t="s">
        <v>139</v>
      </c>
      <c r="E37" s="90"/>
      <c r="F37" s="22" t="s">
        <v>33</v>
      </c>
      <c r="G37" s="22"/>
      <c r="H37" s="22" t="s">
        <v>33</v>
      </c>
      <c r="I37" s="22" t="s">
        <v>34</v>
      </c>
      <c r="J37" s="39" t="s">
        <v>38</v>
      </c>
      <c r="K37" s="79" t="s">
        <v>167</v>
      </c>
      <c r="L37" s="80" t="s">
        <v>163</v>
      </c>
      <c r="M37" s="80">
        <v>1</v>
      </c>
      <c r="N37" s="79" t="s">
        <v>39</v>
      </c>
      <c r="O37" s="23">
        <v>96</v>
      </c>
      <c r="P37" s="68" t="s">
        <v>33</v>
      </c>
      <c r="Q37" s="36">
        <v>90000</v>
      </c>
      <c r="R37" s="36">
        <v>180000</v>
      </c>
      <c r="S37" s="36">
        <v>180000</v>
      </c>
      <c r="T37" s="36">
        <f>U37-Q37-R37-S37</f>
        <v>990000</v>
      </c>
      <c r="U37" s="77">
        <f>180000*8</f>
        <v>1440000</v>
      </c>
      <c r="V37" s="44">
        <v>0</v>
      </c>
      <c r="W37" s="6"/>
      <c r="X37" s="3"/>
      <c r="Y37" s="3"/>
      <c r="Z37" s="22"/>
    </row>
    <row r="38" spans="1:26" s="1" customFormat="1" ht="41.25" customHeight="1" x14ac:dyDescent="0.2">
      <c r="A38" s="31" t="s">
        <v>225</v>
      </c>
      <c r="B38" s="24" t="s">
        <v>119</v>
      </c>
      <c r="C38" s="31" t="s">
        <v>190</v>
      </c>
      <c r="D38" s="31" t="s">
        <v>140</v>
      </c>
      <c r="E38" s="90"/>
      <c r="F38" s="22" t="s">
        <v>33</v>
      </c>
      <c r="G38" s="22"/>
      <c r="H38" s="22" t="s">
        <v>33</v>
      </c>
      <c r="I38" s="22" t="s">
        <v>34</v>
      </c>
      <c r="J38" s="23" t="s">
        <v>35</v>
      </c>
      <c r="K38" s="22" t="s">
        <v>162</v>
      </c>
      <c r="L38" s="80" t="s">
        <v>164</v>
      </c>
      <c r="M38" s="80">
        <v>2</v>
      </c>
      <c r="N38" s="79" t="s">
        <v>39</v>
      </c>
      <c r="O38" s="23">
        <v>60</v>
      </c>
      <c r="P38" s="68" t="s">
        <v>33</v>
      </c>
      <c r="Q38" s="28">
        <v>0</v>
      </c>
      <c r="R38" s="36">
        <v>1900000</v>
      </c>
      <c r="S38" s="36">
        <v>1900000</v>
      </c>
      <c r="T38" s="36">
        <f>U38-R38-S38</f>
        <v>5700000</v>
      </c>
      <c r="U38" s="77">
        <f>1900000*5</f>
        <v>9500000</v>
      </c>
      <c r="V38" s="44">
        <v>0</v>
      </c>
      <c r="W38" s="6"/>
      <c r="X38" s="3" t="s">
        <v>40</v>
      </c>
      <c r="Y38" s="3" t="s">
        <v>41</v>
      </c>
      <c r="Z38" s="22"/>
    </row>
    <row r="39" spans="1:26" s="35" customFormat="1" ht="41.25" customHeight="1" x14ac:dyDescent="0.2">
      <c r="A39" s="31" t="s">
        <v>226</v>
      </c>
      <c r="B39" s="24" t="s">
        <v>119</v>
      </c>
      <c r="C39" s="24" t="s">
        <v>191</v>
      </c>
      <c r="D39" s="4">
        <v>2025</v>
      </c>
      <c r="E39" s="90"/>
      <c r="F39" s="25" t="s">
        <v>33</v>
      </c>
      <c r="G39" s="25"/>
      <c r="H39" s="25" t="s">
        <v>33</v>
      </c>
      <c r="I39" s="39" t="s">
        <v>34</v>
      </c>
      <c r="J39" s="26" t="s">
        <v>35</v>
      </c>
      <c r="K39" s="27" t="s">
        <v>43</v>
      </c>
      <c r="L39" s="27" t="s">
        <v>183</v>
      </c>
      <c r="M39" s="81">
        <v>1</v>
      </c>
      <c r="N39" s="81" t="s">
        <v>128</v>
      </c>
      <c r="O39" s="26">
        <v>48</v>
      </c>
      <c r="P39" s="25" t="s">
        <v>36</v>
      </c>
      <c r="Q39" s="28">
        <v>600000</v>
      </c>
      <c r="R39" s="28">
        <v>600000</v>
      </c>
      <c r="S39" s="28">
        <v>600000</v>
      </c>
      <c r="T39" s="28">
        <v>700000</v>
      </c>
      <c r="U39" s="28">
        <v>2500000</v>
      </c>
      <c r="V39" s="44">
        <v>0</v>
      </c>
      <c r="W39" s="25"/>
      <c r="X39" s="26" t="s">
        <v>44</v>
      </c>
      <c r="Y39" s="26" t="s">
        <v>45</v>
      </c>
      <c r="Z39" s="25"/>
    </row>
    <row r="40" spans="1:26" s="35" customFormat="1" ht="60" x14ac:dyDescent="0.2">
      <c r="A40" s="31" t="s">
        <v>227</v>
      </c>
      <c r="B40" s="24" t="s">
        <v>119</v>
      </c>
      <c r="C40" s="24" t="s">
        <v>190</v>
      </c>
      <c r="D40" s="4">
        <v>2025</v>
      </c>
      <c r="E40" s="24" t="s">
        <v>53</v>
      </c>
      <c r="F40" s="25" t="s">
        <v>33</v>
      </c>
      <c r="G40" s="25"/>
      <c r="H40" s="25" t="s">
        <v>33</v>
      </c>
      <c r="I40" s="39" t="s">
        <v>34</v>
      </c>
      <c r="J40" s="26" t="s">
        <v>35</v>
      </c>
      <c r="K40" s="29" t="s">
        <v>43</v>
      </c>
      <c r="L40" s="27" t="s">
        <v>235</v>
      </c>
      <c r="M40" s="81">
        <v>1</v>
      </c>
      <c r="N40" s="81" t="s">
        <v>128</v>
      </c>
      <c r="O40" s="26">
        <v>12</v>
      </c>
      <c r="P40" s="25" t="s">
        <v>33</v>
      </c>
      <c r="Q40" s="28">
        <v>1000000</v>
      </c>
      <c r="R40" s="28">
        <v>0</v>
      </c>
      <c r="S40" s="28">
        <v>0</v>
      </c>
      <c r="T40" s="28">
        <v>0</v>
      </c>
      <c r="U40" s="75">
        <v>1000000</v>
      </c>
      <c r="V40" s="44">
        <v>0</v>
      </c>
      <c r="W40" s="25"/>
      <c r="X40" s="26" t="s">
        <v>44</v>
      </c>
      <c r="Y40" s="26" t="s">
        <v>45</v>
      </c>
      <c r="Z40" s="25"/>
    </row>
    <row r="41" spans="1:26" s="35" customFormat="1" ht="45" customHeight="1" x14ac:dyDescent="0.2">
      <c r="A41" s="31" t="s">
        <v>228</v>
      </c>
      <c r="B41" s="24" t="s">
        <v>119</v>
      </c>
      <c r="C41" s="24" t="s">
        <v>190</v>
      </c>
      <c r="D41" s="4">
        <v>2025</v>
      </c>
      <c r="E41" s="24" t="s">
        <v>124</v>
      </c>
      <c r="F41" s="25" t="s">
        <v>33</v>
      </c>
      <c r="G41" s="25"/>
      <c r="H41" s="25" t="s">
        <v>33</v>
      </c>
      <c r="I41" s="39" t="s">
        <v>34</v>
      </c>
      <c r="J41" s="26" t="s">
        <v>35</v>
      </c>
      <c r="K41" s="29" t="s">
        <v>43</v>
      </c>
      <c r="L41" s="27" t="s">
        <v>236</v>
      </c>
      <c r="M41" s="81">
        <v>1</v>
      </c>
      <c r="N41" s="81" t="s">
        <v>128</v>
      </c>
      <c r="O41" s="26">
        <v>12</v>
      </c>
      <c r="P41" s="25" t="s">
        <v>33</v>
      </c>
      <c r="Q41" s="28">
        <v>1650000</v>
      </c>
      <c r="R41" s="28">
        <v>0</v>
      </c>
      <c r="S41" s="28">
        <v>0</v>
      </c>
      <c r="T41" s="28">
        <v>0</v>
      </c>
      <c r="U41" s="75">
        <f>Q41</f>
        <v>1650000</v>
      </c>
      <c r="V41" s="44">
        <v>0</v>
      </c>
      <c r="W41" s="66"/>
      <c r="X41" s="66"/>
      <c r="Y41" s="66"/>
      <c r="Z41" s="66"/>
    </row>
    <row r="42" spans="1:26" s="35" customFormat="1" ht="45" customHeight="1" x14ac:dyDescent="0.2">
      <c r="A42" s="31" t="s">
        <v>229</v>
      </c>
      <c r="B42" s="24" t="s">
        <v>119</v>
      </c>
      <c r="C42" s="24" t="s">
        <v>190</v>
      </c>
      <c r="D42" s="4">
        <v>2025</v>
      </c>
      <c r="E42" s="24" t="s">
        <v>53</v>
      </c>
      <c r="F42" s="25" t="s">
        <v>33</v>
      </c>
      <c r="G42" s="25"/>
      <c r="H42" s="25" t="s">
        <v>33</v>
      </c>
      <c r="I42" s="39" t="s">
        <v>34</v>
      </c>
      <c r="J42" s="26" t="s">
        <v>35</v>
      </c>
      <c r="K42" s="29" t="s">
        <v>43</v>
      </c>
      <c r="L42" s="27" t="s">
        <v>237</v>
      </c>
      <c r="M42" s="81">
        <v>1</v>
      </c>
      <c r="N42" s="81" t="s">
        <v>128</v>
      </c>
      <c r="O42" s="26">
        <v>12</v>
      </c>
      <c r="P42" s="25" t="s">
        <v>33</v>
      </c>
      <c r="Q42" s="28">
        <v>1650000</v>
      </c>
      <c r="R42" s="28">
        <v>0</v>
      </c>
      <c r="S42" s="28">
        <v>0</v>
      </c>
      <c r="T42" s="28">
        <v>0</v>
      </c>
      <c r="U42" s="75">
        <f>Q42</f>
        <v>1650000</v>
      </c>
      <c r="V42" s="44">
        <v>0</v>
      </c>
      <c r="W42" s="66"/>
      <c r="X42" s="66"/>
      <c r="Y42" s="66"/>
      <c r="Z42" s="66"/>
    </row>
    <row r="43" spans="1:26" ht="63" customHeight="1" x14ac:dyDescent="0.25">
      <c r="A43" s="31" t="s">
        <v>230</v>
      </c>
      <c r="B43" s="24" t="s">
        <v>119</v>
      </c>
      <c r="C43" s="24" t="s">
        <v>190</v>
      </c>
      <c r="D43" s="7">
        <v>2026</v>
      </c>
      <c r="E43" s="49"/>
      <c r="F43" s="25" t="s">
        <v>33</v>
      </c>
      <c r="G43" s="49"/>
      <c r="H43" s="25" t="s">
        <v>33</v>
      </c>
      <c r="I43" s="39" t="s">
        <v>34</v>
      </c>
      <c r="J43" s="26" t="s">
        <v>35</v>
      </c>
      <c r="K43" s="30" t="s">
        <v>56</v>
      </c>
      <c r="L43" s="81" t="s">
        <v>184</v>
      </c>
      <c r="M43" s="82">
        <v>2</v>
      </c>
      <c r="N43" s="83" t="s">
        <v>117</v>
      </c>
      <c r="O43" s="25">
        <v>84</v>
      </c>
      <c r="P43" s="25" t="s">
        <v>36</v>
      </c>
      <c r="Q43" s="28">
        <v>0</v>
      </c>
      <c r="R43" s="76">
        <f>S43/12*8</f>
        <v>1222018.6933333334</v>
      </c>
      <c r="S43" s="76">
        <v>1833028.04</v>
      </c>
      <c r="T43" s="76">
        <f>U43-S43-R43</f>
        <v>9776149.5466666687</v>
      </c>
      <c r="U43" s="76">
        <f>S43*7</f>
        <v>12831196.280000001</v>
      </c>
      <c r="V43" s="44">
        <v>0</v>
      </c>
      <c r="W43" s="65"/>
      <c r="X43" s="26" t="s">
        <v>44</v>
      </c>
      <c r="Y43" s="26" t="s">
        <v>45</v>
      </c>
      <c r="Z43" s="49"/>
    </row>
    <row r="44" spans="1:26" ht="28.5" customHeight="1" x14ac:dyDescent="0.25">
      <c r="A44" s="31" t="s">
        <v>231</v>
      </c>
      <c r="B44" s="24" t="s">
        <v>119</v>
      </c>
      <c r="C44" s="24" t="s">
        <v>190</v>
      </c>
      <c r="D44" s="7">
        <v>2026</v>
      </c>
      <c r="E44" s="49"/>
      <c r="F44" s="25" t="s">
        <v>33</v>
      </c>
      <c r="G44" s="49"/>
      <c r="H44" s="25" t="s">
        <v>33</v>
      </c>
      <c r="I44" s="39" t="s">
        <v>34</v>
      </c>
      <c r="J44" s="39" t="s">
        <v>35</v>
      </c>
      <c r="K44" s="30" t="s">
        <v>55</v>
      </c>
      <c r="L44" s="81" t="s">
        <v>138</v>
      </c>
      <c r="M44" s="82">
        <v>2</v>
      </c>
      <c r="N44" s="83" t="s">
        <v>117</v>
      </c>
      <c r="O44" s="25">
        <f>6*12</f>
        <v>72</v>
      </c>
      <c r="P44" s="25" t="s">
        <v>36</v>
      </c>
      <c r="Q44" s="28">
        <v>0</v>
      </c>
      <c r="R44" s="76">
        <f>S44/12*11</f>
        <v>357979.61833333335</v>
      </c>
      <c r="S44" s="76">
        <v>390523.22</v>
      </c>
      <c r="T44" s="76">
        <f>U44-R44-S44</f>
        <v>1594636.4816666665</v>
      </c>
      <c r="U44" s="76">
        <f>S44*6</f>
        <v>2343139.3199999998</v>
      </c>
      <c r="V44" s="44">
        <v>0</v>
      </c>
      <c r="W44" s="65"/>
      <c r="X44" s="41" t="s">
        <v>40</v>
      </c>
      <c r="Y44" s="41" t="s">
        <v>41</v>
      </c>
      <c r="Z44" s="49"/>
    </row>
    <row r="56" spans="1:26" s="46" customFormat="1" ht="33" hidden="1" customHeight="1" x14ac:dyDescent="0.2">
      <c r="A56" s="48" t="s">
        <v>126</v>
      </c>
      <c r="B56" s="24" t="s">
        <v>119</v>
      </c>
      <c r="C56" s="37">
        <v>2023</v>
      </c>
      <c r="D56" s="4">
        <v>2025</v>
      </c>
      <c r="E56" s="38"/>
      <c r="F56" s="39" t="s">
        <v>33</v>
      </c>
      <c r="G56" s="40"/>
      <c r="H56" s="39" t="s">
        <v>36</v>
      </c>
      <c r="I56" s="39" t="s">
        <v>34</v>
      </c>
      <c r="J56" s="39" t="s">
        <v>38</v>
      </c>
      <c r="K56" s="41" t="s">
        <v>54</v>
      </c>
      <c r="L56" s="62" t="s">
        <v>123</v>
      </c>
      <c r="M56" s="43" t="s">
        <v>37</v>
      </c>
      <c r="N56" s="43" t="s">
        <v>39</v>
      </c>
      <c r="O56" s="43">
        <v>36</v>
      </c>
      <c r="P56" s="43" t="s">
        <v>36</v>
      </c>
      <c r="Q56" s="44">
        <v>250000</v>
      </c>
      <c r="R56" s="44">
        <v>0</v>
      </c>
      <c r="S56" s="44"/>
      <c r="T56" s="44">
        <v>0</v>
      </c>
      <c r="U56" s="44">
        <v>500000</v>
      </c>
      <c r="V56" s="44">
        <v>0</v>
      </c>
      <c r="W56" s="38"/>
      <c r="X56" s="41" t="s">
        <v>40</v>
      </c>
      <c r="Y56" s="41" t="s">
        <v>41</v>
      </c>
      <c r="Z56" s="45"/>
    </row>
    <row r="57" spans="1:26" s="46" customFormat="1" ht="33" hidden="1" customHeight="1" x14ac:dyDescent="0.2">
      <c r="A57" s="48" t="s">
        <v>127</v>
      </c>
      <c r="B57" s="24" t="s">
        <v>119</v>
      </c>
      <c r="C57" s="37">
        <v>2023</v>
      </c>
      <c r="D57" s="4">
        <v>2025</v>
      </c>
      <c r="E57" s="38"/>
      <c r="F57" s="39" t="s">
        <v>33</v>
      </c>
      <c r="G57" s="40"/>
      <c r="H57" s="39" t="s">
        <v>36</v>
      </c>
      <c r="I57" s="39" t="s">
        <v>34</v>
      </c>
      <c r="J57" s="39" t="s">
        <v>38</v>
      </c>
      <c r="K57" s="41" t="s">
        <v>54</v>
      </c>
      <c r="L57" s="62" t="s">
        <v>123</v>
      </c>
      <c r="M57" s="43" t="s">
        <v>37</v>
      </c>
      <c r="N57" s="43" t="s">
        <v>39</v>
      </c>
      <c r="O57" s="43">
        <v>36</v>
      </c>
      <c r="P57" s="43" t="s">
        <v>36</v>
      </c>
      <c r="Q57" s="44">
        <v>18000000</v>
      </c>
      <c r="R57" s="44">
        <v>18000000</v>
      </c>
      <c r="S57" s="44"/>
      <c r="T57" s="44">
        <v>0</v>
      </c>
      <c r="U57" s="44">
        <v>36000000</v>
      </c>
      <c r="V57" s="44">
        <v>0</v>
      </c>
      <c r="W57" s="38"/>
      <c r="X57" s="41" t="s">
        <v>40</v>
      </c>
      <c r="Y57" s="41" t="s">
        <v>41</v>
      </c>
      <c r="Z57" s="45"/>
    </row>
    <row r="58" spans="1:26" s="46" customFormat="1" ht="33" hidden="1" customHeight="1" x14ac:dyDescent="0.2">
      <c r="A58" s="48" t="s">
        <v>118</v>
      </c>
      <c r="B58" s="24" t="s">
        <v>119</v>
      </c>
      <c r="C58" s="37">
        <v>2023</v>
      </c>
      <c r="D58" s="4">
        <v>2025</v>
      </c>
      <c r="E58" s="38"/>
      <c r="F58" s="39" t="s">
        <v>33</v>
      </c>
      <c r="G58" s="40"/>
      <c r="H58" s="39" t="s">
        <v>36</v>
      </c>
      <c r="I58" s="39" t="s">
        <v>34</v>
      </c>
      <c r="J58" s="39" t="s">
        <v>38</v>
      </c>
      <c r="K58" s="41" t="s">
        <v>54</v>
      </c>
      <c r="L58" s="62" t="s">
        <v>123</v>
      </c>
      <c r="M58" s="43" t="s">
        <v>37</v>
      </c>
      <c r="N58" s="43" t="s">
        <v>39</v>
      </c>
      <c r="O58" s="43">
        <v>36</v>
      </c>
      <c r="P58" s="43" t="s">
        <v>36</v>
      </c>
      <c r="Q58" s="44">
        <v>0</v>
      </c>
      <c r="R58" s="44">
        <v>1710000</v>
      </c>
      <c r="S58" s="44"/>
      <c r="T58" s="44">
        <v>1710000</v>
      </c>
      <c r="U58" s="44">
        <v>3420000</v>
      </c>
      <c r="V58" s="44">
        <v>0</v>
      </c>
      <c r="W58" s="38"/>
      <c r="X58" s="41" t="s">
        <v>40</v>
      </c>
      <c r="Y58" s="41" t="s">
        <v>41</v>
      </c>
      <c r="Z58" s="45"/>
    </row>
    <row r="59" spans="1:26" s="46" customFormat="1" ht="33" hidden="1" customHeight="1" x14ac:dyDescent="0.2">
      <c r="A59" s="48"/>
      <c r="B59" s="24" t="s">
        <v>119</v>
      </c>
      <c r="C59" s="37"/>
      <c r="D59" s="4">
        <v>2025</v>
      </c>
      <c r="E59" s="38"/>
      <c r="F59" s="39" t="s">
        <v>33</v>
      </c>
      <c r="G59" s="40"/>
      <c r="H59" s="39" t="s">
        <v>36</v>
      </c>
      <c r="I59" s="39" t="s">
        <v>34</v>
      </c>
      <c r="J59" s="39" t="s">
        <v>38</v>
      </c>
      <c r="K59" s="41" t="s">
        <v>54</v>
      </c>
      <c r="L59" s="7" t="s">
        <v>123</v>
      </c>
      <c r="M59" s="43">
        <v>2</v>
      </c>
      <c r="N59" s="43" t="s">
        <v>39</v>
      </c>
      <c r="O59" s="43">
        <v>36</v>
      </c>
      <c r="P59" s="43" t="s">
        <v>36</v>
      </c>
      <c r="Q59" s="44">
        <v>0</v>
      </c>
      <c r="R59" s="44">
        <v>3800000</v>
      </c>
      <c r="S59" s="44">
        <v>3800000</v>
      </c>
      <c r="T59" s="44">
        <f>S59</f>
        <v>3800000</v>
      </c>
      <c r="U59" s="44">
        <f>SUM(Q59:T59)</f>
        <v>11400000</v>
      </c>
      <c r="V59" s="44">
        <v>0</v>
      </c>
      <c r="W59" s="38"/>
      <c r="X59" s="41" t="s">
        <v>40</v>
      </c>
      <c r="Y59" s="41" t="s">
        <v>41</v>
      </c>
      <c r="Z59" s="45"/>
    </row>
    <row r="60" spans="1:26" s="46" customFormat="1" ht="33" hidden="1" customHeight="1" x14ac:dyDescent="0.2">
      <c r="A60" s="48"/>
      <c r="B60" s="24" t="s">
        <v>119</v>
      </c>
      <c r="C60" s="37"/>
      <c r="D60" s="4">
        <v>2025</v>
      </c>
      <c r="E60" s="38"/>
      <c r="F60" s="39" t="s">
        <v>33</v>
      </c>
      <c r="G60" s="40"/>
      <c r="H60" s="39" t="s">
        <v>36</v>
      </c>
      <c r="I60" s="39" t="s">
        <v>34</v>
      </c>
      <c r="J60" s="39" t="s">
        <v>38</v>
      </c>
      <c r="K60" s="41" t="s">
        <v>54</v>
      </c>
      <c r="L60" s="7" t="s">
        <v>146</v>
      </c>
      <c r="M60" s="43">
        <v>2</v>
      </c>
      <c r="N60" s="43" t="s">
        <v>39</v>
      </c>
      <c r="O60" s="43">
        <v>36</v>
      </c>
      <c r="P60" s="43" t="s">
        <v>36</v>
      </c>
      <c r="Q60" s="44">
        <v>0</v>
      </c>
      <c r="R60" s="44">
        <v>30000000</v>
      </c>
      <c r="S60" s="44">
        <v>30000000</v>
      </c>
      <c r="T60" s="44">
        <f>S60</f>
        <v>30000000</v>
      </c>
      <c r="U60" s="44">
        <f>SUM(Q60:T60)</f>
        <v>90000000</v>
      </c>
      <c r="V60" s="44">
        <v>0</v>
      </c>
      <c r="W60" s="38"/>
      <c r="X60" s="41" t="s">
        <v>166</v>
      </c>
      <c r="Y60" s="41" t="s">
        <v>41</v>
      </c>
      <c r="Z60" s="45"/>
    </row>
    <row r="61" spans="1:26" hidden="1" x14ac:dyDescent="0.25"/>
    <row r="62" spans="1:26" hidden="1" x14ac:dyDescent="0.25"/>
    <row r="63" spans="1:26" hidden="1" x14ac:dyDescent="0.25"/>
  </sheetData>
  <mergeCells count="1">
    <mergeCell ref="A1:Z1"/>
  </mergeCells>
  <phoneticPr fontId="4" type="noConversion"/>
  <pageMargins left="0.27559055118110237" right="0" top="0.39370078740157483" bottom="0.51181102362204722" header="0.43307086614173229" footer="0.31496062992125984"/>
  <pageSetup paperSize="8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LEGENDA</vt:lpstr>
      <vt:lpstr>DATI ENTE</vt:lpstr>
      <vt:lpstr>SCHEDA H</vt:lpstr>
      <vt:lpstr>'SCHEDA H'!Area_stampa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Mottadelli Alberto</dc:creator>
  <cp:lastModifiedBy>Mottadelli Alberto</cp:lastModifiedBy>
  <cp:lastPrinted>2024-10-30T07:26:44Z</cp:lastPrinted>
  <dcterms:created xsi:type="dcterms:W3CDTF">2023-10-10T14:28:44Z</dcterms:created>
  <dcterms:modified xsi:type="dcterms:W3CDTF">2024-10-30T07:26:47Z</dcterms:modified>
</cp:coreProperties>
</file>