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m-fileserver\Amministrativi\Approvvigionamenti\Provveditorato Gare\10_UFF_GARE\programmazione consorzio Brianza-Pavia\PROGRAMMAZIONE 2022-2023 SOPRA 1 MILIONE\DELIBERA APPROVATA\"/>
    </mc:Choice>
  </mc:AlternateContent>
  <bookViews>
    <workbookView xWindow="0" yWindow="0" windowWidth="21600" windowHeight="9135"/>
  </bookViews>
  <sheets>
    <sheet name="Foglio1" sheetId="1" r:id="rId1"/>
  </sheets>
  <definedNames>
    <definedName name="_xlnm._FilterDatabase" localSheetId="0" hidden="1">Foglio1!$A$2:$Q$30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K9" i="1"/>
  <c r="N9" i="1" l="1"/>
  <c r="N22" i="1"/>
  <c r="N21" i="1"/>
  <c r="N30" i="1"/>
  <c r="N29" i="1"/>
  <c r="N20" i="1"/>
  <c r="M28" i="1" l="1"/>
  <c r="N28" i="1" s="1"/>
  <c r="M27" i="1"/>
  <c r="L27" i="1"/>
  <c r="L26" i="1"/>
  <c r="M26" i="1" s="1"/>
  <c r="M25" i="1"/>
  <c r="L25" i="1"/>
  <c r="M24" i="1"/>
  <c r="N24" i="1" s="1"/>
  <c r="M23" i="1"/>
  <c r="K23" i="1"/>
  <c r="K12" i="1"/>
  <c r="M12" i="1" s="1"/>
  <c r="N12" i="1" s="1"/>
  <c r="K19" i="1"/>
  <c r="M19" i="1" s="1"/>
  <c r="M14" i="1"/>
  <c r="N14" i="1" s="1"/>
  <c r="N18" i="1"/>
  <c r="N17" i="1"/>
  <c r="M16" i="1"/>
  <c r="N16" i="1" s="1"/>
  <c r="N15" i="1"/>
  <c r="M13" i="1"/>
  <c r="N13" i="1" s="1"/>
  <c r="K10" i="1"/>
  <c r="M10" i="1"/>
  <c r="K4" i="1"/>
  <c r="M4" i="1" s="1"/>
  <c r="M5" i="1"/>
  <c r="N11" i="1"/>
  <c r="N25" i="1" l="1"/>
  <c r="N23" i="1"/>
  <c r="N27" i="1"/>
  <c r="N26" i="1"/>
  <c r="N19" i="1"/>
  <c r="N10" i="1"/>
  <c r="N7" i="1" l="1"/>
  <c r="N6" i="1"/>
  <c r="M8" i="1"/>
  <c r="K8" i="1"/>
  <c r="N8" i="1" l="1"/>
  <c r="N5" i="1" l="1"/>
  <c r="N4" i="1"/>
</calcChain>
</file>

<file path=xl/sharedStrings.xml><?xml version="1.0" encoding="utf-8"?>
<sst xmlns="http://schemas.openxmlformats.org/spreadsheetml/2006/main" count="283" uniqueCount="102">
  <si>
    <t xml:space="preserve">Numero intervento CUI
</t>
  </si>
  <si>
    <t xml:space="preserve">Codice Fiscale Amministrazione </t>
  </si>
  <si>
    <t>Prima annualità del primo programma nel quale l'intervento è stato inserito</t>
  </si>
  <si>
    <r>
      <t xml:space="preserve">Annualità nella quale si prevede di dare avvio alla procedura </t>
    </r>
    <r>
      <rPr>
        <b/>
        <sz val="10"/>
        <rFont val="Calibri"/>
        <family val="2"/>
      </rPr>
      <t>di acquisto</t>
    </r>
  </si>
  <si>
    <t>Descrizione Acquisto</t>
  </si>
  <si>
    <t xml:space="preserve">Priorità
</t>
  </si>
  <si>
    <t>Codice fiscale responsabile procedimento (RUP)</t>
  </si>
  <si>
    <t>Cognome responsabile procedimento  (RUP)</t>
  </si>
  <si>
    <t>Nome responsabile procedimento (RUP)</t>
  </si>
  <si>
    <t>codice</t>
  </si>
  <si>
    <t>anno (aaaa)</t>
  </si>
  <si>
    <t>si/no</t>
  </si>
  <si>
    <t>testo</t>
  </si>
  <si>
    <t>livello 1-3</t>
  </si>
  <si>
    <t>0931434320962</t>
  </si>
  <si>
    <t>no</t>
  </si>
  <si>
    <t>1</t>
  </si>
  <si>
    <t>09314320962201900017</t>
  </si>
  <si>
    <t>Durata del contratto</t>
  </si>
  <si>
    <t>Stima costi Programma Primo anno</t>
  </si>
  <si>
    <t>Stima costi Programma Secondo anno</t>
  </si>
  <si>
    <t xml:space="preserve">Costi su annualità successive </t>
  </si>
  <si>
    <t>Stima costi Programma
Totale</t>
  </si>
  <si>
    <r>
      <t xml:space="preserve">Si intende delegare a Centrale di Committenza o Soggetto Aggregatore la procedura </t>
    </r>
    <r>
      <rPr>
        <b/>
        <sz val="10"/>
        <rFont val="Calibri"/>
        <family val="2"/>
      </rPr>
      <t>di acquisto</t>
    </r>
  </si>
  <si>
    <t>Codice AUSA Amministrazione delegata</t>
  </si>
  <si>
    <t>Denominazione Amministrazione delegata</t>
  </si>
  <si>
    <t>numero in mesi</t>
  </si>
  <si>
    <t>valore</t>
  </si>
  <si>
    <t>valore( somma)</t>
  </si>
  <si>
    <t>SI</t>
  </si>
  <si>
    <t>0000224549</t>
  </si>
  <si>
    <t>ARIA SPA</t>
  </si>
  <si>
    <t>si</t>
  </si>
  <si>
    <t>0000224550</t>
  </si>
  <si>
    <t>0000224551</t>
  </si>
  <si>
    <t>0000226120</t>
  </si>
  <si>
    <t>CONSIP SPA</t>
  </si>
  <si>
    <t>09314320962202100001</t>
  </si>
  <si>
    <t>09314320962202100002</t>
  </si>
  <si>
    <t>09314320962202100003</t>
  </si>
  <si>
    <t>09314320962202100004</t>
  </si>
  <si>
    <t>09314320962202100005</t>
  </si>
  <si>
    <t>programmazione sopra 1 milione euro 2022-2023</t>
  </si>
  <si>
    <t>SGNVVN68P49D086E</t>
  </si>
  <si>
    <t>SGANGA</t>
  </si>
  <si>
    <t>VIVIANA</t>
  </si>
  <si>
    <t xml:space="preserve">servizio di trasporto di soggetti nefropatici sottoposti a trattamento dialitico  </t>
  </si>
  <si>
    <t xml:space="preserve">Vaccini </t>
  </si>
  <si>
    <t>CONSIP</t>
  </si>
  <si>
    <t>0000546462</t>
  </si>
  <si>
    <t>ASST DEI SETTE LAGHI</t>
  </si>
  <si>
    <t>NO</t>
  </si>
  <si>
    <t xml:space="preserve">servizio di connettività geografica e delle diverse sedi ospedaliere </t>
  </si>
  <si>
    <t xml:space="preserve">Aggiornamento del sistema applicativo per la gestione logistico contabile </t>
  </si>
  <si>
    <t>Cartella Clinica Elettronica per la gestione dei percorsi assistenziali del territorio dell'ASST della Brianza</t>
  </si>
  <si>
    <t>sistema per la gestione dei servizi di Telemedicina dell'ASST della Brianza</t>
  </si>
  <si>
    <t>servizio di sicurezza informatica in continuità con la Convenzione Consip SPC</t>
  </si>
  <si>
    <t>09314320962202000005</t>
  </si>
  <si>
    <t>Servizio di ristorazione</t>
  </si>
  <si>
    <t>Aggiornamento del sistema PACS</t>
  </si>
  <si>
    <t>Fornitura farmaci diversi</t>
  </si>
  <si>
    <t xml:space="preserve">Servizio di gestione della centrale di sterilizzazione comprensivo delle attività di logistica e manutenzione di strumentario chirurgico e altri dispositivi medici riutilizzabili per l’attività di sala operatoria e ambulatoriale del P.O. di Vimercate </t>
  </si>
  <si>
    <t xml:space="preserve">ARIA SPA </t>
  </si>
  <si>
    <t>Fornitura di ossigeno e servizi connessi per la gestione dei pazienti in ossigeno terapia domiciliare</t>
  </si>
  <si>
    <t>Servizio per assistenza sanitaria, socio-educativo e riabilitativo</t>
  </si>
  <si>
    <t>Somministrazione del personale</t>
  </si>
  <si>
    <t xml:space="preserve">Fornitura di sistema completo e integrato per l'esecuzione di analisi di biochimica e immunometria del settore Corelab del laboratorio analisi chimico cliniche </t>
  </si>
  <si>
    <t xml:space="preserve">fornitura di sistemi diagnostici per emogasanalisi </t>
  </si>
  <si>
    <t>Servizio di copertura assicurativa dei rischi di Responsabilità' Civile verso Terzi e verso prestatori d'opera</t>
  </si>
  <si>
    <t xml:space="preserve">Gas naturale </t>
  </si>
  <si>
    <t xml:space="preserve">Servizio di gestione delle apparecchiature ad alta tecnologia </t>
  </si>
  <si>
    <t xml:space="preserve">Fornitura di “Servizi assistenziali, educativi, riabilitativi ed alberghieri per il funzionamento della RSD Beato Papa Giovanni XXIII di Limbiate” </t>
  </si>
  <si>
    <t xml:space="preserve">Processatore e inclusore automatico di tessuti per Vimercate </t>
  </si>
  <si>
    <t xml:space="preserve">Dispositivi per dialisi Ospedaliera, Ambulatoriale e CAL e Domiciliare Extracorporea </t>
  </si>
  <si>
    <t xml:space="preserve">Fornitura di "Dispositivi impiantabili attivi per funzionalità cardiaca </t>
  </si>
  <si>
    <t xml:space="preserve">Fornitura emoderivati e servizi connessi </t>
  </si>
  <si>
    <t xml:space="preserve">Servizio di assistenza specialistica odontoiatrica per centri odontoiatrici di Giussano, Seregno, Cesano Maderno, Desio </t>
  </si>
  <si>
    <t xml:space="preserve">Materiale in tnt (service) </t>
  </si>
  <si>
    <t xml:space="preserve">DE TRANE </t>
  </si>
  <si>
    <t>SARA</t>
  </si>
  <si>
    <t>DTRSRA73S50F205R</t>
  </si>
  <si>
    <t>09314320962202200001</t>
  </si>
  <si>
    <t>09314320962202200002</t>
  </si>
  <si>
    <t>09314320962202200003</t>
  </si>
  <si>
    <t>09314320962202200004</t>
  </si>
  <si>
    <t>09314320962202200005</t>
  </si>
  <si>
    <t>09314320962202200006</t>
  </si>
  <si>
    <t>09314320962202200007</t>
  </si>
  <si>
    <t>09314320962202200008</t>
  </si>
  <si>
    <t>09314320962202200009</t>
  </si>
  <si>
    <t>09314320962202200010</t>
  </si>
  <si>
    <t>09314320962202200011</t>
  </si>
  <si>
    <t>09314320962202200012</t>
  </si>
  <si>
    <t>09314320962202200013</t>
  </si>
  <si>
    <t>09314320962202200014</t>
  </si>
  <si>
    <t>09314320962202200015</t>
  </si>
  <si>
    <t>09314320962202200016</t>
  </si>
  <si>
    <t>09314320962202200017</t>
  </si>
  <si>
    <t>09314320962202200018</t>
  </si>
  <si>
    <t>09314320962202200019</t>
  </si>
  <si>
    <t>09314320962202200020</t>
  </si>
  <si>
    <t>Servizio di Gestione dell’attività di Risonanza Magnetica Nucleare da eseguire presso il Presidio Ospedaliero di Vimercate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</si>
</sst>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5" fillId="0" borderId="1" xfId="0" applyNumberFormat="1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Alignment="1" applyProtection="1">
      <alignment wrapText="1"/>
      <protection locked="0"/>
    </xf>
    <xf numFmtId="164" fontId="5" fillId="0" borderId="1" xfId="0" applyNumberFormat="1" applyFont="1" applyFill="1" applyBorder="1" applyAlignment="1" applyProtection="1">
      <alignment wrapText="1"/>
      <protection locked="0"/>
    </xf>
    <xf numFmtId="49" fontId="5" fillId="0" borderId="5" xfId="0" applyNumberFormat="1" applyFont="1" applyFill="1" applyBorder="1" applyAlignment="1" applyProtection="1">
      <alignment wrapText="1"/>
      <protection locked="0"/>
    </xf>
    <xf numFmtId="0" fontId="0" fillId="0" borderId="1" xfId="0" applyFill="1" applyBorder="1"/>
    <xf numFmtId="4" fontId="0" fillId="0" borderId="1" xfId="0" applyNumberFormat="1" applyFill="1" applyBorder="1"/>
    <xf numFmtId="49" fontId="6" fillId="0" borderId="1" xfId="0" applyNumberFormat="1" applyFont="1" applyFill="1" applyBorder="1" applyAlignment="1" applyProtection="1">
      <alignment wrapText="1"/>
      <protection locked="0"/>
    </xf>
    <xf numFmtId="4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/>
    <xf numFmtId="4" fontId="2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center" wrapText="1"/>
      <protection locked="0"/>
    </xf>
    <xf numFmtId="49" fontId="5" fillId="0" borderId="5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49" fontId="11" fillId="0" borderId="1" xfId="0" applyNumberFormat="1" applyFont="1" applyFill="1" applyBorder="1" applyAlignment="1" applyProtection="1">
      <alignment wrapText="1"/>
      <protection locked="0"/>
    </xf>
    <xf numFmtId="0" fontId="8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/>
    <xf numFmtId="49" fontId="1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1" fontId="5" fillId="0" borderId="5" xfId="0" applyNumberFormat="1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>
      <alignment wrapText="1"/>
    </xf>
    <xf numFmtId="0" fontId="7" fillId="0" borderId="0" xfId="0" applyFont="1" applyFill="1" applyBorder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zoomScaleNormal="100" workbookViewId="0">
      <pane ySplit="3" topLeftCell="A25" activePane="bottomLeft" state="frozen"/>
      <selection activeCell="D1" sqref="D1"/>
      <selection pane="bottomLeft" sqref="A1:Q30"/>
    </sheetView>
  </sheetViews>
  <sheetFormatPr defaultRowHeight="15" x14ac:dyDescent="0.25"/>
  <cols>
    <col min="1" max="1" width="26.42578125" customWidth="1"/>
    <col min="2" max="2" width="10.28515625" customWidth="1"/>
    <col min="3" max="3" width="9.140625" customWidth="1"/>
    <col min="4" max="4" width="11.5703125" customWidth="1"/>
    <col min="5" max="5" width="29.5703125" style="18" customWidth="1"/>
    <col min="6" max="6" width="9.140625" style="23"/>
    <col min="7" max="9" width="9.140625" customWidth="1"/>
    <col min="11" max="11" width="14.85546875" bestFit="1" customWidth="1"/>
    <col min="12" max="14" width="13.85546875" bestFit="1" customWidth="1"/>
  </cols>
  <sheetData>
    <row r="1" spans="1:17" x14ac:dyDescent="0.25">
      <c r="A1" s="40" t="s">
        <v>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2"/>
    </row>
    <row r="2" spans="1:17" ht="153" x14ac:dyDescent="0.25">
      <c r="A2" s="1" t="s">
        <v>0</v>
      </c>
      <c r="B2" s="2" t="s">
        <v>1</v>
      </c>
      <c r="C2" s="2" t="s">
        <v>2</v>
      </c>
      <c r="D2" s="3" t="s">
        <v>3</v>
      </c>
      <c r="E2" s="16" t="s">
        <v>4</v>
      </c>
      <c r="F2" s="19" t="s">
        <v>5</v>
      </c>
      <c r="G2" s="1" t="s">
        <v>6</v>
      </c>
      <c r="H2" s="1" t="s">
        <v>7</v>
      </c>
      <c r="I2" s="1" t="s">
        <v>8</v>
      </c>
      <c r="J2" s="6" t="s">
        <v>18</v>
      </c>
      <c r="K2" s="1" t="s">
        <v>19</v>
      </c>
      <c r="L2" s="1" t="s">
        <v>20</v>
      </c>
      <c r="M2" s="1" t="s">
        <v>21</v>
      </c>
      <c r="N2" s="2" t="s">
        <v>22</v>
      </c>
      <c r="O2" s="3" t="s">
        <v>23</v>
      </c>
      <c r="P2" s="1" t="s">
        <v>24</v>
      </c>
      <c r="Q2" s="1" t="s">
        <v>25</v>
      </c>
    </row>
    <row r="3" spans="1:17" x14ac:dyDescent="0.25">
      <c r="A3" s="4" t="s">
        <v>9</v>
      </c>
      <c r="B3" s="4" t="s">
        <v>9</v>
      </c>
      <c r="C3" s="4" t="s">
        <v>10</v>
      </c>
      <c r="D3" s="4" t="s">
        <v>10</v>
      </c>
      <c r="E3" s="17" t="s">
        <v>12</v>
      </c>
      <c r="F3" s="20" t="s">
        <v>13</v>
      </c>
      <c r="G3" s="4" t="s">
        <v>12</v>
      </c>
      <c r="H3" s="4" t="s">
        <v>12</v>
      </c>
      <c r="I3" s="4" t="s">
        <v>12</v>
      </c>
      <c r="J3" s="4" t="s">
        <v>26</v>
      </c>
      <c r="K3" s="5" t="s">
        <v>27</v>
      </c>
      <c r="L3" s="5" t="s">
        <v>27</v>
      </c>
      <c r="M3" s="5" t="s">
        <v>27</v>
      </c>
      <c r="N3" s="7" t="s">
        <v>28</v>
      </c>
      <c r="O3" s="4" t="s">
        <v>11</v>
      </c>
      <c r="P3" s="4" t="s">
        <v>9</v>
      </c>
      <c r="Q3" s="4" t="s">
        <v>12</v>
      </c>
    </row>
    <row r="4" spans="1:17" ht="39" x14ac:dyDescent="0.25">
      <c r="A4" s="9" t="s">
        <v>57</v>
      </c>
      <c r="B4" s="9" t="s">
        <v>14</v>
      </c>
      <c r="C4" s="10">
        <v>2020</v>
      </c>
      <c r="D4" s="10">
        <v>2022</v>
      </c>
      <c r="E4" s="24" t="s">
        <v>58</v>
      </c>
      <c r="F4" s="21" t="s">
        <v>16</v>
      </c>
      <c r="G4" s="25" t="s">
        <v>43</v>
      </c>
      <c r="H4" s="9" t="s">
        <v>44</v>
      </c>
      <c r="I4" s="9" t="s">
        <v>45</v>
      </c>
      <c r="J4" s="10">
        <v>60</v>
      </c>
      <c r="K4" s="11">
        <f>3166300/2</f>
        <v>1583150</v>
      </c>
      <c r="L4" s="11">
        <v>3166300</v>
      </c>
      <c r="M4" s="11">
        <f>+(3166300*3+K4)</f>
        <v>11082050</v>
      </c>
      <c r="N4" s="11">
        <f>+K4+L4+M4</f>
        <v>15831500</v>
      </c>
      <c r="O4" s="9" t="s">
        <v>32</v>
      </c>
      <c r="P4" s="9" t="s">
        <v>33</v>
      </c>
      <c r="Q4" s="9" t="s">
        <v>31</v>
      </c>
    </row>
    <row r="5" spans="1:17" ht="39" x14ac:dyDescent="0.25">
      <c r="A5" s="9" t="s">
        <v>17</v>
      </c>
      <c r="B5" s="9" t="s">
        <v>14</v>
      </c>
      <c r="C5" s="10">
        <v>2019</v>
      </c>
      <c r="D5" s="10">
        <v>2022</v>
      </c>
      <c r="E5" s="24" t="s">
        <v>59</v>
      </c>
      <c r="F5" s="21" t="s">
        <v>16</v>
      </c>
      <c r="G5" s="25" t="s">
        <v>43</v>
      </c>
      <c r="H5" s="9" t="s">
        <v>44</v>
      </c>
      <c r="I5" s="9" t="s">
        <v>45</v>
      </c>
      <c r="J5" s="10">
        <v>60</v>
      </c>
      <c r="K5" s="11">
        <v>116667</v>
      </c>
      <c r="L5" s="11">
        <v>700000</v>
      </c>
      <c r="M5" s="11">
        <f>3500000-L5-K5</f>
        <v>2683333</v>
      </c>
      <c r="N5" s="11">
        <f>+K5+L5+M5</f>
        <v>3500000</v>
      </c>
      <c r="O5" s="9" t="s">
        <v>51</v>
      </c>
      <c r="P5" s="9"/>
      <c r="Q5" s="9"/>
    </row>
    <row r="6" spans="1:17" ht="39" x14ac:dyDescent="0.25">
      <c r="A6" s="9" t="s">
        <v>37</v>
      </c>
      <c r="B6" s="9" t="s">
        <v>14</v>
      </c>
      <c r="C6" s="10">
        <v>2021</v>
      </c>
      <c r="D6" s="10">
        <v>2022</v>
      </c>
      <c r="E6" s="24" t="s">
        <v>47</v>
      </c>
      <c r="F6" s="21" t="s">
        <v>16</v>
      </c>
      <c r="G6" s="25" t="s">
        <v>43</v>
      </c>
      <c r="H6" s="9" t="s">
        <v>44</v>
      </c>
      <c r="I6" s="9" t="s">
        <v>45</v>
      </c>
      <c r="J6" s="10">
        <v>12</v>
      </c>
      <c r="K6" s="11">
        <v>5000000</v>
      </c>
      <c r="L6" s="11">
        <v>0</v>
      </c>
      <c r="M6" s="11">
        <v>0</v>
      </c>
      <c r="N6" s="11">
        <f>+K6+L6+M6</f>
        <v>5000000</v>
      </c>
      <c r="O6" s="9" t="s">
        <v>32</v>
      </c>
      <c r="P6" s="9" t="s">
        <v>30</v>
      </c>
      <c r="Q6" s="9" t="s">
        <v>31</v>
      </c>
    </row>
    <row r="7" spans="1:17" ht="39" x14ac:dyDescent="0.25">
      <c r="A7" s="9" t="s">
        <v>38</v>
      </c>
      <c r="B7" s="9" t="s">
        <v>14</v>
      </c>
      <c r="C7" s="10">
        <v>2021</v>
      </c>
      <c r="D7" s="10">
        <v>2022</v>
      </c>
      <c r="E7" s="24" t="s">
        <v>60</v>
      </c>
      <c r="F7" s="21" t="s">
        <v>16</v>
      </c>
      <c r="G7" s="25" t="s">
        <v>43</v>
      </c>
      <c r="H7" s="9" t="s">
        <v>44</v>
      </c>
      <c r="I7" s="9" t="s">
        <v>45</v>
      </c>
      <c r="J7" s="10">
        <v>24</v>
      </c>
      <c r="K7" s="11">
        <v>12000000</v>
      </c>
      <c r="L7" s="11">
        <v>12000000</v>
      </c>
      <c r="M7" s="11">
        <v>0</v>
      </c>
      <c r="N7" s="11">
        <f>+K7+L7+M7</f>
        <v>24000000</v>
      </c>
      <c r="O7" s="9" t="s">
        <v>32</v>
      </c>
      <c r="P7" s="9" t="s">
        <v>30</v>
      </c>
      <c r="Q7" s="9" t="s">
        <v>31</v>
      </c>
    </row>
    <row r="8" spans="1:17" s="8" customFormat="1" ht="75" x14ac:dyDescent="0.25">
      <c r="A8" s="9" t="s">
        <v>39</v>
      </c>
      <c r="B8" s="12" t="s">
        <v>14</v>
      </c>
      <c r="C8" s="39">
        <v>2021</v>
      </c>
      <c r="D8" s="37">
        <v>2021</v>
      </c>
      <c r="E8" s="38" t="s">
        <v>101</v>
      </c>
      <c r="F8" s="22" t="s">
        <v>16</v>
      </c>
      <c r="G8" s="25" t="s">
        <v>43</v>
      </c>
      <c r="H8" s="9" t="s">
        <v>44</v>
      </c>
      <c r="I8" s="9" t="s">
        <v>45</v>
      </c>
      <c r="J8" s="10">
        <v>108</v>
      </c>
      <c r="K8" s="11">
        <f>1095000/2</f>
        <v>547500</v>
      </c>
      <c r="L8" s="11">
        <v>1095000</v>
      </c>
      <c r="M8" s="11">
        <f>+L8*7.5</f>
        <v>8212500</v>
      </c>
      <c r="N8" s="11">
        <f>+L8+K8+M8</f>
        <v>9855000</v>
      </c>
      <c r="O8" s="9" t="s">
        <v>15</v>
      </c>
      <c r="P8" s="15"/>
      <c r="Q8" s="15"/>
    </row>
    <row r="9" spans="1:17" ht="135" x14ac:dyDescent="0.25">
      <c r="A9" s="9" t="s">
        <v>40</v>
      </c>
      <c r="B9" s="9" t="s">
        <v>14</v>
      </c>
      <c r="C9" s="13">
        <v>2021</v>
      </c>
      <c r="D9" s="10">
        <v>2022</v>
      </c>
      <c r="E9" s="26" t="s">
        <v>61</v>
      </c>
      <c r="F9" s="21" t="s">
        <v>16</v>
      </c>
      <c r="G9" s="25" t="s">
        <v>43</v>
      </c>
      <c r="H9" s="12" t="s">
        <v>44</v>
      </c>
      <c r="I9" s="12" t="s">
        <v>45</v>
      </c>
      <c r="J9" s="13">
        <v>36</v>
      </c>
      <c r="K9" s="14">
        <f>837333/12*11</f>
        <v>767555.25</v>
      </c>
      <c r="L9" s="14">
        <v>837333</v>
      </c>
      <c r="M9" s="14">
        <f>837333/12*13</f>
        <v>907110.75</v>
      </c>
      <c r="N9" s="14">
        <f>+L9+M9+K9</f>
        <v>2511999</v>
      </c>
      <c r="O9" s="9" t="s">
        <v>15</v>
      </c>
      <c r="P9" s="13"/>
      <c r="Q9" s="13"/>
    </row>
    <row r="10" spans="1:17" ht="60" x14ac:dyDescent="0.25">
      <c r="A10" s="9" t="s">
        <v>41</v>
      </c>
      <c r="B10" s="9" t="s">
        <v>14</v>
      </c>
      <c r="C10" s="13">
        <v>2021</v>
      </c>
      <c r="D10" s="13">
        <v>2022</v>
      </c>
      <c r="E10" s="27" t="s">
        <v>63</v>
      </c>
      <c r="F10" s="22" t="s">
        <v>16</v>
      </c>
      <c r="G10" s="25" t="s">
        <v>43</v>
      </c>
      <c r="H10" s="12" t="s">
        <v>44</v>
      </c>
      <c r="I10" s="12" t="s">
        <v>45</v>
      </c>
      <c r="J10" s="10">
        <v>36</v>
      </c>
      <c r="K10" s="11">
        <f>2455200/12*2</f>
        <v>409200</v>
      </c>
      <c r="L10" s="11">
        <v>2455200</v>
      </c>
      <c r="M10" s="11">
        <f>+L10+(L10/12*10)</f>
        <v>4501200</v>
      </c>
      <c r="N10" s="28">
        <f t="shared" ref="N10:N28" si="0">+K10+L10+M10</f>
        <v>7365600</v>
      </c>
      <c r="O10" s="9" t="s">
        <v>32</v>
      </c>
      <c r="P10" s="9" t="s">
        <v>30</v>
      </c>
      <c r="Q10" s="9" t="s">
        <v>31</v>
      </c>
    </row>
    <row r="11" spans="1:17" s="8" customFormat="1" ht="45" x14ac:dyDescent="0.25">
      <c r="A11" s="9" t="s">
        <v>81</v>
      </c>
      <c r="B11" s="9" t="s">
        <v>14</v>
      </c>
      <c r="C11" s="10">
        <v>2022</v>
      </c>
      <c r="D11" s="10">
        <v>2023</v>
      </c>
      <c r="E11" s="24" t="s">
        <v>46</v>
      </c>
      <c r="F11" s="21" t="s">
        <v>16</v>
      </c>
      <c r="G11" s="25" t="s">
        <v>43</v>
      </c>
      <c r="H11" s="9" t="s">
        <v>44</v>
      </c>
      <c r="I11" s="9" t="s">
        <v>45</v>
      </c>
      <c r="J11" s="10">
        <v>36</v>
      </c>
      <c r="K11" s="11">
        <v>0</v>
      </c>
      <c r="L11" s="11">
        <v>837083.33</v>
      </c>
      <c r="M11" s="11">
        <v>3467916.67</v>
      </c>
      <c r="N11" s="11">
        <f t="shared" si="0"/>
        <v>4305000</v>
      </c>
      <c r="O11" s="9" t="s">
        <v>32</v>
      </c>
      <c r="P11" s="9" t="s">
        <v>34</v>
      </c>
      <c r="Q11" s="9" t="s">
        <v>62</v>
      </c>
    </row>
    <row r="12" spans="1:17" ht="45" x14ac:dyDescent="0.25">
      <c r="A12" s="9" t="s">
        <v>82</v>
      </c>
      <c r="B12" s="9" t="s">
        <v>14</v>
      </c>
      <c r="C12" s="13">
        <v>2022</v>
      </c>
      <c r="D12" s="10">
        <v>2022</v>
      </c>
      <c r="E12" s="27" t="s">
        <v>64</v>
      </c>
      <c r="F12" s="30">
        <v>1</v>
      </c>
      <c r="G12" s="25" t="s">
        <v>43</v>
      </c>
      <c r="H12" s="9" t="s">
        <v>44</v>
      </c>
      <c r="I12" s="9" t="s">
        <v>45</v>
      </c>
      <c r="J12" s="10">
        <v>36</v>
      </c>
      <c r="K12" s="11">
        <f>+L12/2</f>
        <v>597200</v>
      </c>
      <c r="L12" s="11">
        <v>1194400</v>
      </c>
      <c r="M12" s="11">
        <f>+L12+K12</f>
        <v>1791600</v>
      </c>
      <c r="N12" s="28">
        <f t="shared" si="0"/>
        <v>3583200</v>
      </c>
      <c r="O12" s="9" t="s">
        <v>32</v>
      </c>
      <c r="P12" s="9" t="s">
        <v>30</v>
      </c>
      <c r="Q12" s="9" t="s">
        <v>31</v>
      </c>
    </row>
    <row r="13" spans="1:17" ht="39" x14ac:dyDescent="0.25">
      <c r="A13" s="9" t="s">
        <v>83</v>
      </c>
      <c r="B13" s="9" t="s">
        <v>14</v>
      </c>
      <c r="C13" s="13">
        <v>2022</v>
      </c>
      <c r="D13" s="10">
        <v>2022</v>
      </c>
      <c r="E13" s="27" t="s">
        <v>65</v>
      </c>
      <c r="F13" s="30">
        <v>1</v>
      </c>
      <c r="G13" s="25" t="s">
        <v>43</v>
      </c>
      <c r="H13" s="9" t="s">
        <v>44</v>
      </c>
      <c r="I13" s="9" t="s">
        <v>45</v>
      </c>
      <c r="J13" s="10">
        <v>36</v>
      </c>
      <c r="K13" s="11">
        <v>2333333</v>
      </c>
      <c r="L13" s="11">
        <v>4000000</v>
      </c>
      <c r="M13" s="11">
        <f>+L13+1666667</f>
        <v>5666667</v>
      </c>
      <c r="N13" s="28">
        <f t="shared" si="0"/>
        <v>12000000</v>
      </c>
      <c r="O13" s="9" t="s">
        <v>32</v>
      </c>
      <c r="P13" s="9" t="s">
        <v>30</v>
      </c>
      <c r="Q13" s="9" t="s">
        <v>31</v>
      </c>
    </row>
    <row r="14" spans="1:17" ht="90" x14ac:dyDescent="0.25">
      <c r="A14" s="9" t="s">
        <v>84</v>
      </c>
      <c r="B14" s="9" t="s">
        <v>14</v>
      </c>
      <c r="C14" s="13">
        <v>2022</v>
      </c>
      <c r="D14" s="10">
        <v>2023</v>
      </c>
      <c r="E14" s="35" t="s">
        <v>66</v>
      </c>
      <c r="F14" s="30">
        <v>1</v>
      </c>
      <c r="G14" s="25" t="s">
        <v>43</v>
      </c>
      <c r="H14" s="9" t="s">
        <v>44</v>
      </c>
      <c r="I14" s="9" t="s">
        <v>45</v>
      </c>
      <c r="J14" s="10">
        <v>60</v>
      </c>
      <c r="K14" s="11">
        <v>0</v>
      </c>
      <c r="L14" s="11">
        <v>1800000</v>
      </c>
      <c r="M14" s="11">
        <f>+L14*4</f>
        <v>7200000</v>
      </c>
      <c r="N14" s="28">
        <f>+K14+L14+M14</f>
        <v>9000000</v>
      </c>
      <c r="O14" s="9" t="s">
        <v>32</v>
      </c>
      <c r="P14" s="9" t="s">
        <v>33</v>
      </c>
      <c r="Q14" s="9" t="s">
        <v>31</v>
      </c>
    </row>
    <row r="15" spans="1:17" ht="39" x14ac:dyDescent="0.25">
      <c r="A15" s="9" t="s">
        <v>85</v>
      </c>
      <c r="B15" s="9" t="s">
        <v>14</v>
      </c>
      <c r="C15" s="10">
        <v>2022</v>
      </c>
      <c r="D15" s="10">
        <v>2022</v>
      </c>
      <c r="E15" s="27" t="s">
        <v>67</v>
      </c>
      <c r="F15" s="30">
        <v>1</v>
      </c>
      <c r="G15" s="25" t="s">
        <v>43</v>
      </c>
      <c r="H15" s="9" t="s">
        <v>44</v>
      </c>
      <c r="I15" s="9" t="s">
        <v>45</v>
      </c>
      <c r="J15" s="10">
        <v>48</v>
      </c>
      <c r="K15" s="11">
        <v>400000</v>
      </c>
      <c r="L15" s="11">
        <v>400000</v>
      </c>
      <c r="M15" s="11">
        <v>800000</v>
      </c>
      <c r="N15" s="28">
        <f t="shared" si="0"/>
        <v>1600000</v>
      </c>
      <c r="O15" s="9" t="s">
        <v>32</v>
      </c>
      <c r="P15" s="9" t="s">
        <v>30</v>
      </c>
      <c r="Q15" s="9" t="s">
        <v>31</v>
      </c>
    </row>
    <row r="16" spans="1:17" ht="60" x14ac:dyDescent="0.25">
      <c r="A16" s="9" t="s">
        <v>86</v>
      </c>
      <c r="B16" s="9" t="s">
        <v>14</v>
      </c>
      <c r="C16" s="13">
        <v>2022</v>
      </c>
      <c r="D16" s="10">
        <v>2023</v>
      </c>
      <c r="E16" s="35" t="s">
        <v>68</v>
      </c>
      <c r="F16" s="30">
        <v>1</v>
      </c>
      <c r="G16" s="25" t="s">
        <v>43</v>
      </c>
      <c r="H16" s="9" t="s">
        <v>44</v>
      </c>
      <c r="I16" s="9" t="s">
        <v>45</v>
      </c>
      <c r="J16" s="10">
        <v>36</v>
      </c>
      <c r="K16" s="11">
        <v>0</v>
      </c>
      <c r="L16" s="11">
        <v>1700000</v>
      </c>
      <c r="M16" s="11">
        <f>+L16*2</f>
        <v>3400000</v>
      </c>
      <c r="N16" s="28">
        <f t="shared" si="0"/>
        <v>5100000</v>
      </c>
      <c r="O16" s="9" t="s">
        <v>32</v>
      </c>
      <c r="P16" s="9" t="s">
        <v>30</v>
      </c>
      <c r="Q16" s="9" t="s">
        <v>31</v>
      </c>
    </row>
    <row r="17" spans="1:17" ht="26.25" x14ac:dyDescent="0.25">
      <c r="A17" s="9" t="s">
        <v>87</v>
      </c>
      <c r="B17" s="9" t="s">
        <v>14</v>
      </c>
      <c r="C17" s="13">
        <v>2022</v>
      </c>
      <c r="D17" s="10">
        <v>2022</v>
      </c>
      <c r="E17" s="27" t="s">
        <v>69</v>
      </c>
      <c r="F17" s="30">
        <v>1</v>
      </c>
      <c r="G17" s="25" t="s">
        <v>80</v>
      </c>
      <c r="H17" s="9" t="s">
        <v>78</v>
      </c>
      <c r="I17" s="9" t="s">
        <v>79</v>
      </c>
      <c r="J17" s="13">
        <v>12</v>
      </c>
      <c r="K17" s="11">
        <v>1250000</v>
      </c>
      <c r="L17" s="11">
        <v>1250000</v>
      </c>
      <c r="M17" s="11">
        <v>0</v>
      </c>
      <c r="N17" s="28">
        <f t="shared" si="0"/>
        <v>2500000</v>
      </c>
      <c r="O17" s="9" t="s">
        <v>32</v>
      </c>
      <c r="P17" s="9" t="s">
        <v>35</v>
      </c>
      <c r="Q17" s="31" t="s">
        <v>48</v>
      </c>
    </row>
    <row r="18" spans="1:17" ht="45" x14ac:dyDescent="0.25">
      <c r="A18" s="9" t="s">
        <v>88</v>
      </c>
      <c r="B18" s="9" t="s">
        <v>14</v>
      </c>
      <c r="C18" s="13">
        <v>2022</v>
      </c>
      <c r="D18" s="10">
        <v>2022</v>
      </c>
      <c r="E18" s="35" t="s">
        <v>70</v>
      </c>
      <c r="F18" s="30">
        <v>1</v>
      </c>
      <c r="G18" s="25" t="s">
        <v>43</v>
      </c>
      <c r="H18" s="9" t="s">
        <v>44</v>
      </c>
      <c r="I18" s="9" t="s">
        <v>45</v>
      </c>
      <c r="J18" s="13">
        <v>60</v>
      </c>
      <c r="K18" s="11">
        <v>427800</v>
      </c>
      <c r="L18" s="11">
        <v>570400</v>
      </c>
      <c r="M18" s="11">
        <v>1853800</v>
      </c>
      <c r="N18" s="28">
        <f t="shared" si="0"/>
        <v>2852000</v>
      </c>
      <c r="O18" s="13" t="s">
        <v>29</v>
      </c>
      <c r="P18" s="32" t="s">
        <v>49</v>
      </c>
      <c r="Q18" s="33" t="s">
        <v>50</v>
      </c>
    </row>
    <row r="19" spans="1:17" ht="90" x14ac:dyDescent="0.25">
      <c r="A19" s="9" t="s">
        <v>89</v>
      </c>
      <c r="B19" s="9" t="s">
        <v>14</v>
      </c>
      <c r="C19" s="10">
        <v>2022</v>
      </c>
      <c r="D19" s="10">
        <v>2022</v>
      </c>
      <c r="E19" s="26" t="s">
        <v>71</v>
      </c>
      <c r="F19" s="30">
        <v>1</v>
      </c>
      <c r="G19" s="25" t="s">
        <v>43</v>
      </c>
      <c r="H19" s="9" t="s">
        <v>44</v>
      </c>
      <c r="I19" s="9" t="s">
        <v>45</v>
      </c>
      <c r="J19" s="13">
        <v>36</v>
      </c>
      <c r="K19" s="11">
        <f>1460000/12*6</f>
        <v>730000</v>
      </c>
      <c r="L19" s="11">
        <v>1460000</v>
      </c>
      <c r="M19" s="11">
        <f>+L19+K19</f>
        <v>2190000</v>
      </c>
      <c r="N19" s="28">
        <f t="shared" si="0"/>
        <v>4380000</v>
      </c>
      <c r="O19" s="9" t="s">
        <v>32</v>
      </c>
      <c r="P19" s="9" t="s">
        <v>30</v>
      </c>
      <c r="Q19" s="9" t="s">
        <v>31</v>
      </c>
    </row>
    <row r="20" spans="1:17" ht="45" x14ac:dyDescent="0.25">
      <c r="A20" s="9" t="s">
        <v>90</v>
      </c>
      <c r="B20" s="9" t="s">
        <v>14</v>
      </c>
      <c r="C20" s="13">
        <v>2022</v>
      </c>
      <c r="D20" s="10">
        <v>2022</v>
      </c>
      <c r="E20" s="24" t="s">
        <v>56</v>
      </c>
      <c r="F20" s="21" t="s">
        <v>16</v>
      </c>
      <c r="G20" s="25" t="s">
        <v>43</v>
      </c>
      <c r="H20" s="9" t="s">
        <v>44</v>
      </c>
      <c r="I20" s="9" t="s">
        <v>45</v>
      </c>
      <c r="J20" s="10">
        <v>60</v>
      </c>
      <c r="K20" s="11">
        <v>150000</v>
      </c>
      <c r="L20" s="11">
        <v>300000</v>
      </c>
      <c r="M20" s="11">
        <v>1050000</v>
      </c>
      <c r="N20" s="11">
        <f>+K20+L20+M20</f>
        <v>1500000</v>
      </c>
      <c r="O20" s="9" t="s">
        <v>32</v>
      </c>
      <c r="P20" s="9" t="s">
        <v>35</v>
      </c>
      <c r="Q20" s="9" t="s">
        <v>36</v>
      </c>
    </row>
    <row r="21" spans="1:17" ht="60" x14ac:dyDescent="0.25">
      <c r="A21" s="9" t="s">
        <v>91</v>
      </c>
      <c r="B21" s="9" t="s">
        <v>14</v>
      </c>
      <c r="C21" s="13">
        <v>2022</v>
      </c>
      <c r="D21" s="10">
        <v>2022</v>
      </c>
      <c r="E21" s="29" t="s">
        <v>54</v>
      </c>
      <c r="F21" s="21" t="s">
        <v>16</v>
      </c>
      <c r="G21" s="25" t="s">
        <v>43</v>
      </c>
      <c r="H21" s="9" t="s">
        <v>44</v>
      </c>
      <c r="I21" s="9" t="s">
        <v>45</v>
      </c>
      <c r="J21" s="10">
        <v>60</v>
      </c>
      <c r="K21" s="11">
        <v>66667</v>
      </c>
      <c r="L21" s="11">
        <v>400000</v>
      </c>
      <c r="M21" s="11">
        <v>1533333</v>
      </c>
      <c r="N21" s="11">
        <f>+K21+L21+M21</f>
        <v>2000000</v>
      </c>
      <c r="O21" s="9" t="s">
        <v>32</v>
      </c>
      <c r="P21" s="9" t="s">
        <v>35</v>
      </c>
      <c r="Q21" s="9" t="s">
        <v>36</v>
      </c>
    </row>
    <row r="22" spans="1:17" ht="45" x14ac:dyDescent="0.25">
      <c r="A22" s="9" t="s">
        <v>92</v>
      </c>
      <c r="B22" s="9" t="s">
        <v>14</v>
      </c>
      <c r="C22" s="13">
        <v>2022</v>
      </c>
      <c r="D22" s="10">
        <v>2022</v>
      </c>
      <c r="E22" s="29" t="s">
        <v>55</v>
      </c>
      <c r="F22" s="21" t="s">
        <v>16</v>
      </c>
      <c r="G22" s="25" t="s">
        <v>43</v>
      </c>
      <c r="H22" s="9" t="s">
        <v>44</v>
      </c>
      <c r="I22" s="9" t="s">
        <v>45</v>
      </c>
      <c r="J22" s="10">
        <v>60</v>
      </c>
      <c r="K22" s="11">
        <v>66667</v>
      </c>
      <c r="L22" s="11">
        <v>400000</v>
      </c>
      <c r="M22" s="11">
        <v>1533333</v>
      </c>
      <c r="N22" s="11">
        <f>+K22+L22+M22</f>
        <v>2000000</v>
      </c>
      <c r="O22" s="9" t="s">
        <v>32</v>
      </c>
      <c r="P22" s="9" t="s">
        <v>35</v>
      </c>
      <c r="Q22" s="9" t="s">
        <v>36</v>
      </c>
    </row>
    <row r="23" spans="1:17" ht="45" x14ac:dyDescent="0.25">
      <c r="A23" s="9" t="s">
        <v>93</v>
      </c>
      <c r="B23" s="9" t="s">
        <v>14</v>
      </c>
      <c r="C23" s="10">
        <v>2022</v>
      </c>
      <c r="D23" s="10">
        <v>2022</v>
      </c>
      <c r="E23" s="34" t="s">
        <v>72</v>
      </c>
      <c r="F23" s="30">
        <v>1</v>
      </c>
      <c r="G23" s="25" t="s">
        <v>43</v>
      </c>
      <c r="H23" s="9" t="s">
        <v>44</v>
      </c>
      <c r="I23" s="9" t="s">
        <v>45</v>
      </c>
      <c r="J23" s="13">
        <v>60</v>
      </c>
      <c r="K23" s="11">
        <f>255000/12*9</f>
        <v>191250</v>
      </c>
      <c r="L23" s="11">
        <v>255000</v>
      </c>
      <c r="M23" s="11">
        <f>255000+255000+255000+(255000/12*3)</f>
        <v>828750</v>
      </c>
      <c r="N23" s="28">
        <f t="shared" si="0"/>
        <v>1275000</v>
      </c>
      <c r="O23" s="9" t="s">
        <v>51</v>
      </c>
      <c r="P23" s="9"/>
      <c r="Q23" s="9"/>
    </row>
    <row r="24" spans="1:17" ht="60" x14ac:dyDescent="0.25">
      <c r="A24" s="9" t="s">
        <v>94</v>
      </c>
      <c r="B24" s="9" t="s">
        <v>14</v>
      </c>
      <c r="C24" s="13">
        <v>2022</v>
      </c>
      <c r="D24" s="10">
        <v>2023</v>
      </c>
      <c r="E24" s="27" t="s">
        <v>73</v>
      </c>
      <c r="F24" s="30">
        <v>1</v>
      </c>
      <c r="G24" s="25" t="s">
        <v>43</v>
      </c>
      <c r="H24" s="9" t="s">
        <v>44</v>
      </c>
      <c r="I24" s="9" t="s">
        <v>45</v>
      </c>
      <c r="J24" s="13">
        <v>36</v>
      </c>
      <c r="K24" s="11">
        <v>0</v>
      </c>
      <c r="L24" s="11">
        <v>750000</v>
      </c>
      <c r="M24" s="11">
        <f>(1500000*2)+L24</f>
        <v>3750000</v>
      </c>
      <c r="N24" s="28">
        <f t="shared" si="0"/>
        <v>4500000</v>
      </c>
      <c r="O24" s="9" t="s">
        <v>32</v>
      </c>
      <c r="P24" s="9" t="s">
        <v>30</v>
      </c>
      <c r="Q24" s="9" t="s">
        <v>31</v>
      </c>
    </row>
    <row r="25" spans="1:17" ht="45" x14ac:dyDescent="0.25">
      <c r="A25" s="9" t="s">
        <v>95</v>
      </c>
      <c r="B25" s="9" t="s">
        <v>14</v>
      </c>
      <c r="C25" s="13">
        <v>2022</v>
      </c>
      <c r="D25" s="10">
        <v>2023</v>
      </c>
      <c r="E25" s="27" t="s">
        <v>74</v>
      </c>
      <c r="F25" s="30">
        <v>1</v>
      </c>
      <c r="G25" s="25" t="s">
        <v>43</v>
      </c>
      <c r="H25" s="9" t="s">
        <v>44</v>
      </c>
      <c r="I25" s="9" t="s">
        <v>45</v>
      </c>
      <c r="J25" s="13">
        <v>24</v>
      </c>
      <c r="K25" s="11">
        <v>0</v>
      </c>
      <c r="L25" s="11">
        <f>650000/12*9</f>
        <v>487500</v>
      </c>
      <c r="M25" s="11">
        <f>650000/12*15</f>
        <v>812500</v>
      </c>
      <c r="N25" s="28">
        <f t="shared" si="0"/>
        <v>1300000</v>
      </c>
      <c r="O25" s="9" t="s">
        <v>32</v>
      </c>
      <c r="P25" s="9" t="s">
        <v>30</v>
      </c>
      <c r="Q25" s="9" t="s">
        <v>31</v>
      </c>
    </row>
    <row r="26" spans="1:17" ht="39" x14ac:dyDescent="0.25">
      <c r="A26" s="9" t="s">
        <v>96</v>
      </c>
      <c r="B26" s="9" t="s">
        <v>14</v>
      </c>
      <c r="C26" s="13">
        <v>2022</v>
      </c>
      <c r="D26" s="10">
        <v>2023</v>
      </c>
      <c r="E26" s="35" t="s">
        <v>75</v>
      </c>
      <c r="F26" s="30">
        <v>1</v>
      </c>
      <c r="G26" s="25" t="s">
        <v>43</v>
      </c>
      <c r="H26" s="9" t="s">
        <v>44</v>
      </c>
      <c r="I26" s="9" t="s">
        <v>45</v>
      </c>
      <c r="J26" s="13">
        <v>24</v>
      </c>
      <c r="K26" s="11">
        <v>0</v>
      </c>
      <c r="L26" s="11">
        <f>1430000/2</f>
        <v>715000</v>
      </c>
      <c r="M26" s="11">
        <f>+L26+1430000</f>
        <v>2145000</v>
      </c>
      <c r="N26" s="28">
        <f t="shared" si="0"/>
        <v>2860000</v>
      </c>
      <c r="O26" s="9" t="s">
        <v>32</v>
      </c>
      <c r="P26" s="9" t="s">
        <v>30</v>
      </c>
      <c r="Q26" s="9" t="s">
        <v>31</v>
      </c>
    </row>
    <row r="27" spans="1:17" ht="75" x14ac:dyDescent="0.25">
      <c r="A27" s="9" t="s">
        <v>97</v>
      </c>
      <c r="B27" s="9" t="s">
        <v>14</v>
      </c>
      <c r="C27" s="10">
        <v>2022</v>
      </c>
      <c r="D27" s="10">
        <v>2023</v>
      </c>
      <c r="E27" s="35" t="s">
        <v>76</v>
      </c>
      <c r="F27" s="30">
        <v>1</v>
      </c>
      <c r="G27" s="25" t="s">
        <v>43</v>
      </c>
      <c r="H27" s="9" t="s">
        <v>44</v>
      </c>
      <c r="I27" s="9" t="s">
        <v>45</v>
      </c>
      <c r="J27" s="13">
        <v>24</v>
      </c>
      <c r="K27" s="11">
        <v>0</v>
      </c>
      <c r="L27" s="11">
        <f>2780000/12*4</f>
        <v>926666.66666666663</v>
      </c>
      <c r="M27" s="11">
        <f>2780000/12*20</f>
        <v>4633333.333333333</v>
      </c>
      <c r="N27" s="28">
        <f t="shared" si="0"/>
        <v>5560000</v>
      </c>
      <c r="O27" s="9" t="s">
        <v>32</v>
      </c>
      <c r="P27" s="9" t="s">
        <v>30</v>
      </c>
      <c r="Q27" s="9" t="s">
        <v>31</v>
      </c>
    </row>
    <row r="28" spans="1:17" ht="39" x14ac:dyDescent="0.25">
      <c r="A28" s="9" t="s">
        <v>98</v>
      </c>
      <c r="B28" s="9" t="s">
        <v>14</v>
      </c>
      <c r="C28" s="10">
        <v>2022</v>
      </c>
      <c r="D28" s="10">
        <v>2023</v>
      </c>
      <c r="E28" s="36" t="s">
        <v>77</v>
      </c>
      <c r="F28" s="30">
        <v>1</v>
      </c>
      <c r="G28" s="25" t="s">
        <v>43</v>
      </c>
      <c r="H28" s="9" t="s">
        <v>44</v>
      </c>
      <c r="I28" s="9" t="s">
        <v>45</v>
      </c>
      <c r="J28" s="13">
        <v>24</v>
      </c>
      <c r="K28" s="11">
        <v>0</v>
      </c>
      <c r="L28" s="11">
        <v>743000</v>
      </c>
      <c r="M28" s="11">
        <f>+L28</f>
        <v>743000</v>
      </c>
      <c r="N28" s="28">
        <f t="shared" si="0"/>
        <v>1486000</v>
      </c>
      <c r="O28" s="9" t="s">
        <v>32</v>
      </c>
      <c r="P28" s="9" t="s">
        <v>30</v>
      </c>
      <c r="Q28" s="9" t="s">
        <v>31</v>
      </c>
    </row>
    <row r="29" spans="1:17" ht="45" x14ac:dyDescent="0.25">
      <c r="A29" s="9" t="s">
        <v>99</v>
      </c>
      <c r="B29" s="9" t="s">
        <v>14</v>
      </c>
      <c r="C29" s="10">
        <v>2022</v>
      </c>
      <c r="D29" s="10">
        <v>2023</v>
      </c>
      <c r="E29" s="24" t="s">
        <v>52</v>
      </c>
      <c r="F29" s="21" t="s">
        <v>16</v>
      </c>
      <c r="G29" s="25" t="s">
        <v>43</v>
      </c>
      <c r="H29" s="9" t="s">
        <v>44</v>
      </c>
      <c r="I29" s="9" t="s">
        <v>45</v>
      </c>
      <c r="J29" s="10">
        <v>60</v>
      </c>
      <c r="K29" s="11">
        <v>0</v>
      </c>
      <c r="L29" s="11">
        <v>200000</v>
      </c>
      <c r="M29" s="11">
        <v>1800000</v>
      </c>
      <c r="N29" s="11">
        <f t="shared" ref="N29" si="1">+K29+L29+M29</f>
        <v>2000000</v>
      </c>
      <c r="O29" s="9" t="s">
        <v>32</v>
      </c>
      <c r="P29" s="9" t="s">
        <v>35</v>
      </c>
      <c r="Q29" s="9" t="s">
        <v>36</v>
      </c>
    </row>
    <row r="30" spans="1:17" ht="45" x14ac:dyDescent="0.25">
      <c r="A30" s="9" t="s">
        <v>100</v>
      </c>
      <c r="B30" s="9" t="s">
        <v>14</v>
      </c>
      <c r="C30" s="10">
        <v>2022</v>
      </c>
      <c r="D30" s="10">
        <v>2023</v>
      </c>
      <c r="E30" s="29" t="s">
        <v>53</v>
      </c>
      <c r="F30" s="21" t="s">
        <v>16</v>
      </c>
      <c r="G30" s="25" t="s">
        <v>43</v>
      </c>
      <c r="H30" s="9" t="s">
        <v>44</v>
      </c>
      <c r="I30" s="9" t="s">
        <v>45</v>
      </c>
      <c r="J30" s="10">
        <v>60</v>
      </c>
      <c r="K30" s="11">
        <v>0</v>
      </c>
      <c r="L30" s="11">
        <v>100000</v>
      </c>
      <c r="M30" s="11">
        <v>900000</v>
      </c>
      <c r="N30" s="11">
        <f t="shared" ref="N30" si="2">+K30+L30+M30</f>
        <v>1000000</v>
      </c>
      <c r="O30" s="9" t="s">
        <v>32</v>
      </c>
      <c r="P30" s="9" t="s">
        <v>35</v>
      </c>
      <c r="Q30" s="9" t="s">
        <v>36</v>
      </c>
    </row>
  </sheetData>
  <autoFilter ref="A2:Q28"/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Appiani</dc:creator>
  <cp:lastModifiedBy>Maria Cristina Appiani</cp:lastModifiedBy>
  <cp:lastPrinted>2021-10-26T08:26:31Z</cp:lastPrinted>
  <dcterms:created xsi:type="dcterms:W3CDTF">2020-10-08T09:36:12Z</dcterms:created>
  <dcterms:modified xsi:type="dcterms:W3CDTF">2021-11-02T12:46:14Z</dcterms:modified>
</cp:coreProperties>
</file>