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0_Anticorruzione_pubblicazioni\Sezione Indicatori\"/>
    </mc:Choice>
  </mc:AlternateContent>
  <bookViews>
    <workbookView xWindow="0" yWindow="0" windowWidth="21600" windowHeight="9930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ASST'!$A$1:$I$65</definedName>
    <definedName name="VERSIONI">[1]VERSIONI!$A$2:$A$10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D58" i="1"/>
  <c r="H57" i="1" s="1"/>
  <c r="R41" i="1" s="1"/>
  <c r="C58" i="1"/>
  <c r="G57" i="1" s="1"/>
  <c r="R23" i="1" s="1"/>
  <c r="E55" i="1"/>
  <c r="Q58" i="1" s="1"/>
  <c r="D55" i="1"/>
  <c r="H54" i="1" s="1"/>
  <c r="R40" i="1" s="1"/>
  <c r="C55" i="1"/>
  <c r="G54" i="1" s="1"/>
  <c r="R22" i="1" s="1"/>
  <c r="E54" i="1"/>
  <c r="I54" i="1" s="1"/>
  <c r="R58" i="1" s="1"/>
  <c r="D54" i="1"/>
  <c r="P40" i="1" s="1"/>
  <c r="C54" i="1"/>
  <c r="P22" i="1" s="1"/>
  <c r="E51" i="1"/>
  <c r="D51" i="1"/>
  <c r="P39" i="1" s="1"/>
  <c r="C51" i="1"/>
  <c r="P50" i="1"/>
  <c r="E45" i="1"/>
  <c r="D45" i="1"/>
  <c r="C45" i="1"/>
  <c r="P44" i="1"/>
  <c r="E42" i="1"/>
  <c r="P54" i="1" s="1"/>
  <c r="D42" i="1"/>
  <c r="P36" i="1" s="1"/>
  <c r="C42" i="1"/>
  <c r="P18" i="1" s="1"/>
  <c r="Q41" i="1"/>
  <c r="Q40" i="1"/>
  <c r="E39" i="1"/>
  <c r="D39" i="1"/>
  <c r="P35" i="1" s="1"/>
  <c r="C39" i="1"/>
  <c r="P37" i="1"/>
  <c r="E36" i="1"/>
  <c r="D36" i="1"/>
  <c r="P34" i="1" s="1"/>
  <c r="C36" i="1"/>
  <c r="P16" i="1" s="1"/>
  <c r="E33" i="1"/>
  <c r="D33" i="1"/>
  <c r="P33" i="1" s="1"/>
  <c r="C33" i="1"/>
  <c r="P15" i="1" s="1"/>
  <c r="E30" i="1"/>
  <c r="D30" i="1"/>
  <c r="P32" i="1" s="1"/>
  <c r="C30" i="1"/>
  <c r="P14" i="1" s="1"/>
  <c r="E27" i="1"/>
  <c r="D27" i="1"/>
  <c r="P31" i="1" s="1"/>
  <c r="C27" i="1"/>
  <c r="E24" i="1"/>
  <c r="P48" i="1" s="1"/>
  <c r="D24" i="1"/>
  <c r="P30" i="1" s="1"/>
  <c r="C24" i="1"/>
  <c r="P12" i="1" s="1"/>
  <c r="Q23" i="1"/>
  <c r="O23" i="1"/>
  <c r="O41" i="1" s="1"/>
  <c r="O59" i="1" s="1"/>
  <c r="N23" i="1"/>
  <c r="N41" i="1" s="1"/>
  <c r="N59" i="1" s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D18" i="1"/>
  <c r="P28" i="1" s="1"/>
  <c r="C18" i="1"/>
  <c r="P10" i="1" s="1"/>
  <c r="P17" i="1"/>
  <c r="O17" i="1"/>
  <c r="O35" i="1" s="1"/>
  <c r="O53" i="1" s="1"/>
  <c r="N17" i="1"/>
  <c r="N35" i="1" s="1"/>
  <c r="N53" i="1" s="1"/>
  <c r="O16" i="1"/>
  <c r="O34" i="1" s="1"/>
  <c r="O52" i="1" s="1"/>
  <c r="N16" i="1"/>
  <c r="N34" i="1" s="1"/>
  <c r="N52" i="1" s="1"/>
  <c r="O15" i="1"/>
  <c r="O33" i="1" s="1"/>
  <c r="O51" i="1" s="1"/>
  <c r="N15" i="1"/>
  <c r="N33" i="1" s="1"/>
  <c r="N51" i="1" s="1"/>
  <c r="E15" i="1"/>
  <c r="D15" i="1"/>
  <c r="P27" i="1" s="1"/>
  <c r="C15" i="1"/>
  <c r="P9" i="1" s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O12" i="1"/>
  <c r="O30" i="1" s="1"/>
  <c r="O48" i="1" s="1"/>
  <c r="N12" i="1"/>
  <c r="N30" i="1" s="1"/>
  <c r="N48" i="1" s="1"/>
  <c r="E12" i="1"/>
  <c r="D12" i="1"/>
  <c r="P26" i="1" s="1"/>
  <c r="C12" i="1"/>
  <c r="P8" i="1" s="1"/>
  <c r="P11" i="1"/>
  <c r="O11" i="1"/>
  <c r="O29" i="1" s="1"/>
  <c r="O47" i="1" s="1"/>
  <c r="N11" i="1"/>
  <c r="N29" i="1" s="1"/>
  <c r="N47" i="1" s="1"/>
  <c r="O10" i="1"/>
  <c r="O28" i="1" s="1"/>
  <c r="O46" i="1" s="1"/>
  <c r="N10" i="1"/>
  <c r="N28" i="1" s="1"/>
  <c r="N46" i="1" s="1"/>
  <c r="O9" i="1"/>
  <c r="O27" i="1" s="1"/>
  <c r="O45" i="1" s="1"/>
  <c r="N9" i="1"/>
  <c r="N27" i="1" s="1"/>
  <c r="N45" i="1" s="1"/>
  <c r="E9" i="1"/>
  <c r="D9" i="1"/>
  <c r="P25" i="1" s="1"/>
  <c r="C9" i="1"/>
  <c r="O8" i="1"/>
  <c r="O26" i="1" s="1"/>
  <c r="O44" i="1" s="1"/>
  <c r="N8" i="1"/>
  <c r="N26" i="1" s="1"/>
  <c r="N44" i="1" s="1"/>
  <c r="P7" i="1"/>
  <c r="O7" i="1"/>
  <c r="O25" i="1" s="1"/>
  <c r="O43" i="1" s="1"/>
  <c r="N7" i="1"/>
  <c r="N25" i="1" s="1"/>
  <c r="N43" i="1" s="1"/>
  <c r="E7" i="1"/>
  <c r="Q42" i="1" s="1"/>
  <c r="D7" i="1"/>
  <c r="Q24" i="1" s="1"/>
  <c r="C7" i="1"/>
  <c r="Q6" i="1" s="1"/>
  <c r="O6" i="1"/>
  <c r="O24" i="1" s="1"/>
  <c r="O42" i="1" s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6" i="1"/>
  <c r="P42" i="1" s="1"/>
  <c r="D6" i="1"/>
  <c r="P24" i="1" s="1"/>
  <c r="C6" i="1"/>
  <c r="P6" i="1" s="1"/>
  <c r="E4" i="1"/>
  <c r="I4" i="1" s="1"/>
  <c r="D4" i="1"/>
  <c r="H4" i="1" s="1"/>
  <c r="C4" i="1"/>
  <c r="G4" i="1" s="1"/>
  <c r="B2" i="1"/>
  <c r="A2" i="1"/>
  <c r="A1" i="1"/>
  <c r="D57" i="1"/>
  <c r="P41" i="1" s="1"/>
  <c r="D48" i="1"/>
  <c r="P38" i="1" s="1"/>
  <c r="C48" i="1" l="1"/>
  <c r="P20" i="1" s="1"/>
  <c r="C57" i="1"/>
  <c r="P23" i="1" s="1"/>
  <c r="P46" i="1"/>
  <c r="P52" i="1"/>
  <c r="P58" i="1"/>
  <c r="G6" i="1"/>
  <c r="R6" i="1" s="1"/>
  <c r="Q22" i="1"/>
  <c r="H6" i="1"/>
  <c r="R24" i="1" s="1"/>
  <c r="P45" i="1"/>
  <c r="P51" i="1"/>
  <c r="P57" i="1"/>
  <c r="I6" i="1"/>
  <c r="R42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C10" i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10" i="1"/>
  <c r="P43" i="1"/>
  <c r="P49" i="1"/>
  <c r="P55" i="1"/>
  <c r="E10" i="1"/>
  <c r="I9" i="1" s="1"/>
  <c r="R43" i="1" s="1"/>
  <c r="P47" i="1"/>
  <c r="P53" i="1"/>
  <c r="E57" i="1" l="1"/>
  <c r="G9" i="1"/>
  <c r="R7" i="1" s="1"/>
  <c r="Q7" i="1"/>
  <c r="C13" i="1"/>
  <c r="E48" i="1"/>
  <c r="Q43" i="1"/>
  <c r="E13" i="1"/>
  <c r="H9" i="1"/>
  <c r="R25" i="1" s="1"/>
  <c r="Q25" i="1"/>
  <c r="D13" i="1"/>
  <c r="P56" i="1" l="1"/>
  <c r="D16" i="1"/>
  <c r="Q26" i="1"/>
  <c r="H12" i="1"/>
  <c r="R26" i="1" s="1"/>
  <c r="I57" i="1"/>
  <c r="R59" i="1" s="1"/>
  <c r="P59" i="1"/>
  <c r="E16" i="1"/>
  <c r="Q44" i="1"/>
  <c r="I12" i="1"/>
  <c r="R44" i="1" s="1"/>
  <c r="C16" i="1"/>
  <c r="Q8" i="1"/>
  <c r="G12" i="1"/>
  <c r="R8" i="1" s="1"/>
  <c r="Q45" i="1" l="1"/>
  <c r="E19" i="1"/>
  <c r="I15" i="1"/>
  <c r="R45" i="1" s="1"/>
  <c r="H15" i="1"/>
  <c r="R27" i="1" s="1"/>
  <c r="Q27" i="1"/>
  <c r="D19" i="1"/>
  <c r="G15" i="1"/>
  <c r="R9" i="1" s="1"/>
  <c r="Q9" i="1"/>
  <c r="C19" i="1"/>
  <c r="E22" i="1" l="1"/>
  <c r="Q46" i="1"/>
  <c r="I18" i="1"/>
  <c r="R46" i="1" s="1"/>
  <c r="C22" i="1"/>
  <c r="G18" i="1"/>
  <c r="R10" i="1" s="1"/>
  <c r="Q10" i="1"/>
  <c r="D22" i="1"/>
  <c r="H18" i="1"/>
  <c r="R28" i="1" s="1"/>
  <c r="Q28" i="1"/>
  <c r="Q29" i="1" l="1"/>
  <c r="H21" i="1"/>
  <c r="R29" i="1" s="1"/>
  <c r="D25" i="1"/>
  <c r="Q11" i="1"/>
  <c r="G21" i="1"/>
  <c r="R11" i="1" s="1"/>
  <c r="C25" i="1"/>
  <c r="Q47" i="1"/>
  <c r="E25" i="1"/>
  <c r="I21" i="1"/>
  <c r="R47" i="1" s="1"/>
  <c r="Q48" i="1" l="1"/>
  <c r="E28" i="1"/>
  <c r="I24" i="1"/>
  <c r="R48" i="1" s="1"/>
  <c r="Q12" i="1"/>
  <c r="C28" i="1"/>
  <c r="G24" i="1"/>
  <c r="R12" i="1" s="1"/>
  <c r="Q30" i="1"/>
  <c r="D28" i="1"/>
  <c r="H24" i="1"/>
  <c r="R30" i="1" s="1"/>
  <c r="H27" i="1" l="1"/>
  <c r="R31" i="1" s="1"/>
  <c r="Q31" i="1"/>
  <c r="D31" i="1"/>
  <c r="G27" i="1"/>
  <c r="R13" i="1" s="1"/>
  <c r="Q13" i="1"/>
  <c r="C31" i="1"/>
  <c r="Q49" i="1"/>
  <c r="E31" i="1"/>
  <c r="I27" i="1"/>
  <c r="R49" i="1" s="1"/>
  <c r="C34" i="1" l="1"/>
  <c r="Q14" i="1"/>
  <c r="G30" i="1"/>
  <c r="R14" i="1" s="1"/>
  <c r="E34" i="1"/>
  <c r="Q50" i="1"/>
  <c r="I30" i="1"/>
  <c r="R50" i="1" s="1"/>
  <c r="D34" i="1"/>
  <c r="Q32" i="1"/>
  <c r="H30" i="1"/>
  <c r="R32" i="1" s="1"/>
  <c r="Q51" i="1" l="1"/>
  <c r="E37" i="1"/>
  <c r="I33" i="1"/>
  <c r="R51" i="1" s="1"/>
  <c r="H33" i="1"/>
  <c r="R33" i="1" s="1"/>
  <c r="Q33" i="1"/>
  <c r="D37" i="1"/>
  <c r="G33" i="1"/>
  <c r="R15" i="1" s="1"/>
  <c r="Q15" i="1"/>
  <c r="C37" i="1"/>
  <c r="C40" i="1" l="1"/>
  <c r="G36" i="1"/>
  <c r="R16" i="1" s="1"/>
  <c r="Q16" i="1"/>
  <c r="D40" i="1"/>
  <c r="H36" i="1"/>
  <c r="R34" i="1" s="1"/>
  <c r="Q34" i="1"/>
  <c r="E40" i="1"/>
  <c r="Q52" i="1"/>
  <c r="I36" i="1"/>
  <c r="R52" i="1" s="1"/>
  <c r="Q53" i="1" l="1"/>
  <c r="E43" i="1"/>
  <c r="I39" i="1"/>
  <c r="R53" i="1" s="1"/>
  <c r="H39" i="1"/>
  <c r="R35" i="1" s="1"/>
  <c r="Q35" i="1"/>
  <c r="D43" i="1"/>
  <c r="Q17" i="1"/>
  <c r="G39" i="1"/>
  <c r="R17" i="1" s="1"/>
  <c r="C43" i="1"/>
  <c r="Q18" i="1" l="1"/>
  <c r="C46" i="1"/>
  <c r="G42" i="1"/>
  <c r="R18" i="1" s="1"/>
  <c r="Q36" i="1"/>
  <c r="D46" i="1"/>
  <c r="H42" i="1"/>
  <c r="R36" i="1" s="1"/>
  <c r="Q54" i="1"/>
  <c r="E46" i="1"/>
  <c r="I42" i="1"/>
  <c r="R54" i="1" s="1"/>
  <c r="Q55" i="1" l="1"/>
  <c r="E52" i="1"/>
  <c r="E49" i="1"/>
  <c r="I45" i="1"/>
  <c r="R55" i="1" s="1"/>
  <c r="H45" i="1"/>
  <c r="R37" i="1" s="1"/>
  <c r="Q37" i="1"/>
  <c r="D52" i="1"/>
  <c r="D49" i="1"/>
  <c r="G45" i="1"/>
  <c r="R19" i="1" s="1"/>
  <c r="Q19" i="1"/>
  <c r="C52" i="1"/>
  <c r="C49" i="1"/>
  <c r="Q20" i="1" l="1"/>
  <c r="G48" i="1"/>
  <c r="R20" i="1" s="1"/>
  <c r="G51" i="1"/>
  <c r="R21" i="1" s="1"/>
  <c r="Q21" i="1"/>
  <c r="H48" i="1"/>
  <c r="R38" i="1" s="1"/>
  <c r="Q38" i="1"/>
  <c r="H51" i="1"/>
  <c r="R39" i="1" s="1"/>
  <c r="Q39" i="1"/>
  <c r="Q56" i="1"/>
  <c r="I48" i="1"/>
  <c r="R56" i="1" s="1"/>
  <c r="Q57" i="1"/>
  <c r="I51" i="1"/>
  <c r="R57" i="1" s="1"/>
</calcChain>
</file>

<file path=xl/sharedStrings.xml><?xml version="1.0" encoding="utf-8"?>
<sst xmlns="http://schemas.openxmlformats.org/spreadsheetml/2006/main" count="84" uniqueCount="52">
  <si>
    <t>XXXXXXX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</si>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</sst>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1" fillId="0" borderId="0" xfId="1" applyAlignment="1">
      <alignment wrapText="1"/>
    </xf>
    <xf numFmtId="0" fontId="1" fillId="0" borderId="0" xfId="1"/>
    <xf numFmtId="0" fontId="2" fillId="0" borderId="0" xfId="1" applyFont="1" applyAlignment="1" applyProtection="1">
      <alignment horizontal="center" vertical="top"/>
    </xf>
  </cellXfs>
  <cellStyles count="6">
    <cellStyle name="Migliaia 2" xfId="4"/>
    <cellStyle name="Normale" xfId="0" builtinId="0"/>
    <cellStyle name="Normale 2 2" xfId="1"/>
    <cellStyle name="Normale 2_conto_economico_trimestrale_TRIM_1" xfId="2"/>
    <cellStyle name="Normale 2_conto_economico_trimestrale_TRIM_3" xfId="3"/>
    <cellStyle name="Percentua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PREVENTIVI/Bilancio%20previsione%202022/00_BPE2022V1_MODELLI%20SCRIBA/bilancio_20220209_2037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NI-Cov"/>
      <sheetName val="Dettaglio_CE_San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CeMin_Cov"/>
      <sheetName val="SKASST_TOT"/>
      <sheetName val="SKASST_SAN"/>
      <sheetName val="SKASST_TER"/>
      <sheetName val="SKASST_118"/>
      <sheetName val="SKATS"/>
      <sheetName val="SKIRCCS_RIC"/>
      <sheetName val="Schema analitico CE Cov-20"/>
      <sheetName val="Schema sintetico CE Cov-20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717</v>
          </cell>
          <cell r="C2" t="str">
            <v>ASST BRIANZA</v>
          </cell>
        </row>
        <row r="3">
          <cell r="B3" t="str">
            <v>2022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N10" t="str">
            <v>Preconsuntivo al 31/12/ 2021</v>
          </cell>
          <cell r="O10" t="str">
            <v>Preventivo al 31/12/2022</v>
          </cell>
          <cell r="R10" t="str">
            <v>Budget primo trimestre 2022</v>
          </cell>
        </row>
        <row r="11">
          <cell r="N11">
            <v>353268220</v>
          </cell>
          <cell r="O11">
            <v>345484140</v>
          </cell>
          <cell r="R11">
            <v>82973530</v>
          </cell>
        </row>
        <row r="31">
          <cell r="N31">
            <v>56633736</v>
          </cell>
          <cell r="O31">
            <v>35594573</v>
          </cell>
          <cell r="R31">
            <v>13067722</v>
          </cell>
        </row>
        <row r="94">
          <cell r="N94">
            <v>0</v>
          </cell>
          <cell r="O94">
            <v>0</v>
          </cell>
          <cell r="R94">
            <v>0</v>
          </cell>
        </row>
        <row r="357">
          <cell r="N357">
            <v>11059784</v>
          </cell>
          <cell r="O357">
            <v>11059785</v>
          </cell>
          <cell r="R357">
            <v>2764947</v>
          </cell>
        </row>
        <row r="372">
          <cell r="N372">
            <v>350029968</v>
          </cell>
          <cell r="O372">
            <v>333416954</v>
          </cell>
          <cell r="R372">
            <v>79904139</v>
          </cell>
        </row>
        <row r="376">
          <cell r="N376">
            <v>56815337</v>
          </cell>
          <cell r="O376">
            <v>57749981</v>
          </cell>
          <cell r="R376">
            <v>12704996</v>
          </cell>
        </row>
        <row r="378">
          <cell r="N378">
            <v>55897168</v>
          </cell>
          <cell r="O378">
            <v>56808355</v>
          </cell>
          <cell r="R378">
            <v>12497838</v>
          </cell>
        </row>
        <row r="383">
          <cell r="N383">
            <v>15933442</v>
          </cell>
          <cell r="O383">
            <v>16521032</v>
          </cell>
          <cell r="R383">
            <v>3634627</v>
          </cell>
        </row>
        <row r="384">
          <cell r="N384">
            <v>0</v>
          </cell>
          <cell r="O384">
            <v>0</v>
          </cell>
        </row>
        <row r="385">
          <cell r="N385">
            <v>5595713</v>
          </cell>
          <cell r="O385">
            <v>5182225</v>
          </cell>
          <cell r="R385">
            <v>1140090</v>
          </cell>
        </row>
        <row r="386">
          <cell r="N386">
            <v>1802935</v>
          </cell>
          <cell r="O386">
            <v>2046593</v>
          </cell>
          <cell r="R386">
            <v>450250</v>
          </cell>
        </row>
        <row r="387">
          <cell r="N387">
            <v>0</v>
          </cell>
          <cell r="O387">
            <v>0</v>
          </cell>
        </row>
        <row r="388">
          <cell r="N388">
            <v>0</v>
          </cell>
          <cell r="O388">
            <v>0</v>
          </cell>
        </row>
        <row r="389">
          <cell r="N389">
            <v>0</v>
          </cell>
          <cell r="O389">
            <v>0</v>
          </cell>
        </row>
        <row r="390">
          <cell r="N390">
            <v>440473</v>
          </cell>
          <cell r="O390">
            <v>524270</v>
          </cell>
          <cell r="R390">
            <v>115339</v>
          </cell>
        </row>
        <row r="391">
          <cell r="N391">
            <v>2174223</v>
          </cell>
          <cell r="O391">
            <v>2202105</v>
          </cell>
          <cell r="R391">
            <v>484463</v>
          </cell>
        </row>
        <row r="392">
          <cell r="N392">
            <v>0</v>
          </cell>
          <cell r="O392">
            <v>0</v>
          </cell>
        </row>
        <row r="393">
          <cell r="N393">
            <v>0</v>
          </cell>
          <cell r="O393">
            <v>0</v>
          </cell>
        </row>
        <row r="394">
          <cell r="N394">
            <v>72276</v>
          </cell>
          <cell r="O394">
            <v>74000</v>
          </cell>
          <cell r="R394">
            <v>16280</v>
          </cell>
        </row>
        <row r="395">
          <cell r="N395">
            <v>9619</v>
          </cell>
          <cell r="O395">
            <v>14000</v>
          </cell>
          <cell r="R395">
            <v>3080</v>
          </cell>
        </row>
        <row r="396">
          <cell r="N396">
            <v>11216</v>
          </cell>
          <cell r="O396">
            <v>23262</v>
          </cell>
          <cell r="R396">
            <v>5118</v>
          </cell>
        </row>
        <row r="397">
          <cell r="N397">
            <v>133344</v>
          </cell>
          <cell r="O397">
            <v>130419</v>
          </cell>
          <cell r="R397">
            <v>28692</v>
          </cell>
        </row>
        <row r="398">
          <cell r="N398">
            <v>0</v>
          </cell>
          <cell r="O398">
            <v>0</v>
          </cell>
        </row>
        <row r="399">
          <cell r="N399">
            <v>3266834</v>
          </cell>
          <cell r="O399">
            <v>3133390</v>
          </cell>
          <cell r="R399">
            <v>689345</v>
          </cell>
        </row>
        <row r="400">
          <cell r="N400">
            <v>0</v>
          </cell>
          <cell r="O400">
            <v>0</v>
          </cell>
        </row>
        <row r="401">
          <cell r="N401">
            <v>0</v>
          </cell>
          <cell r="O401">
            <v>0</v>
          </cell>
        </row>
        <row r="402">
          <cell r="N402">
            <v>0</v>
          </cell>
          <cell r="O402">
            <v>0</v>
          </cell>
        </row>
        <row r="403">
          <cell r="N403">
            <v>0</v>
          </cell>
          <cell r="O403">
            <v>0</v>
          </cell>
        </row>
        <row r="404">
          <cell r="O404">
            <v>0</v>
          </cell>
          <cell r="R404">
            <v>0</v>
          </cell>
        </row>
        <row r="409">
          <cell r="N409">
            <v>6178819</v>
          </cell>
          <cell r="O409">
            <v>6178819</v>
          </cell>
          <cell r="R409">
            <v>1359340</v>
          </cell>
        </row>
        <row r="410">
          <cell r="N410">
            <v>754301</v>
          </cell>
          <cell r="O410">
            <v>754301</v>
          </cell>
          <cell r="R410">
            <v>165946</v>
          </cell>
        </row>
        <row r="411">
          <cell r="N411">
            <v>65454</v>
          </cell>
          <cell r="O411">
            <v>65000</v>
          </cell>
          <cell r="R411">
            <v>14300</v>
          </cell>
        </row>
        <row r="412">
          <cell r="N412">
            <v>0</v>
          </cell>
          <cell r="O412">
            <v>0</v>
          </cell>
        </row>
        <row r="421">
          <cell r="N421">
            <v>2392416</v>
          </cell>
          <cell r="O421">
            <v>2392416</v>
          </cell>
          <cell r="R421">
            <v>526331</v>
          </cell>
        </row>
        <row r="425">
          <cell r="O425">
            <v>0</v>
          </cell>
        </row>
        <row r="426">
          <cell r="O426">
            <v>0</v>
          </cell>
        </row>
        <row r="427">
          <cell r="N427">
            <v>2026019</v>
          </cell>
          <cell r="O427">
            <v>2026019</v>
          </cell>
          <cell r="R427">
            <v>445724</v>
          </cell>
        </row>
        <row r="428">
          <cell r="N428">
            <v>2542580</v>
          </cell>
          <cell r="O428">
            <v>2542580</v>
          </cell>
          <cell r="R428">
            <v>559368</v>
          </cell>
        </row>
        <row r="448">
          <cell r="N448">
            <v>918169</v>
          </cell>
          <cell r="O448">
            <v>941626</v>
          </cell>
          <cell r="R448">
            <v>207158</v>
          </cell>
        </row>
        <row r="469">
          <cell r="N469">
            <v>74272960</v>
          </cell>
          <cell r="O469">
            <v>73068451</v>
          </cell>
          <cell r="R469">
            <v>16884044</v>
          </cell>
        </row>
        <row r="856">
          <cell r="N856">
            <v>5583036</v>
          </cell>
          <cell r="O856">
            <v>4295961</v>
          </cell>
          <cell r="R856">
            <v>951408</v>
          </cell>
        </row>
        <row r="869">
          <cell r="N869">
            <v>1133555</v>
          </cell>
          <cell r="O869">
            <v>306500</v>
          </cell>
          <cell r="R869">
            <v>68053</v>
          </cell>
        </row>
        <row r="874">
          <cell r="N874">
            <v>989184</v>
          </cell>
          <cell r="O874">
            <v>904040</v>
          </cell>
          <cell r="R874">
            <v>198889</v>
          </cell>
        </row>
        <row r="877">
          <cell r="O877">
            <v>0</v>
          </cell>
        </row>
        <row r="888">
          <cell r="N888">
            <v>10463121</v>
          </cell>
          <cell r="O888">
            <v>11583861</v>
          </cell>
          <cell r="R888">
            <v>2549684</v>
          </cell>
        </row>
        <row r="921">
          <cell r="N921">
            <v>40773529</v>
          </cell>
          <cell r="O921">
            <v>41882192</v>
          </cell>
          <cell r="R921">
            <v>9804577</v>
          </cell>
        </row>
        <row r="950">
          <cell r="N950">
            <v>6277721</v>
          </cell>
          <cell r="O950">
            <v>5780531</v>
          </cell>
          <cell r="R950">
            <v>1272089</v>
          </cell>
        </row>
        <row r="959">
          <cell r="N959">
            <v>900</v>
          </cell>
          <cell r="O959">
            <v>0</v>
          </cell>
        </row>
        <row r="960">
          <cell r="N960">
            <v>0</v>
          </cell>
          <cell r="O960">
            <v>0</v>
          </cell>
        </row>
        <row r="962">
          <cell r="N962">
            <v>639150</v>
          </cell>
          <cell r="O962">
            <v>1240000</v>
          </cell>
          <cell r="R962">
            <v>272800</v>
          </cell>
        </row>
        <row r="963">
          <cell r="N963">
            <v>5583811</v>
          </cell>
          <cell r="O963">
            <v>4444746</v>
          </cell>
          <cell r="R963">
            <v>977844</v>
          </cell>
        </row>
        <row r="983">
          <cell r="N983">
            <v>8328253</v>
          </cell>
          <cell r="O983">
            <v>8510989</v>
          </cell>
          <cell r="R983">
            <v>1926668</v>
          </cell>
        </row>
        <row r="996">
          <cell r="N996">
            <v>7988514</v>
          </cell>
          <cell r="O996">
            <v>5625793</v>
          </cell>
          <cell r="R996">
            <v>1401708</v>
          </cell>
        </row>
        <row r="1011">
          <cell r="N1011">
            <v>164934141</v>
          </cell>
          <cell r="O1011">
            <v>167470440</v>
          </cell>
          <cell r="R1011">
            <v>41867609</v>
          </cell>
        </row>
        <row r="1346">
          <cell r="N1346">
            <v>1811479</v>
          </cell>
          <cell r="O1346">
            <v>1879159</v>
          </cell>
          <cell r="R1346">
            <v>341080</v>
          </cell>
        </row>
        <row r="1569">
          <cell r="N1569">
            <v>0</v>
          </cell>
          <cell r="O1569">
            <v>0</v>
          </cell>
          <cell r="R1569">
            <v>0</v>
          </cell>
        </row>
        <row r="1691">
          <cell r="N1691">
            <v>12219648</v>
          </cell>
          <cell r="O1691">
            <v>12067186</v>
          </cell>
          <cell r="R1691">
            <v>3069391</v>
          </cell>
        </row>
        <row r="1708">
          <cell r="N1708">
            <v>350166670</v>
          </cell>
          <cell r="O1708">
            <v>333426272</v>
          </cell>
          <cell r="R1708">
            <v>79959063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1702995</v>
          </cell>
          <cell r="D34">
            <v>1705389</v>
          </cell>
          <cell r="E34">
            <v>2394</v>
          </cell>
        </row>
        <row r="37">
          <cell r="C37">
            <v>56633736</v>
          </cell>
          <cell r="D37">
            <v>35594573</v>
          </cell>
          <cell r="E37">
            <v>-21039163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R66"/>
  <sheetViews>
    <sheetView showGridLines="0" tabSelected="1" zoomScale="90" zoomScaleNormal="90" workbookViewId="0">
      <selection activeCell="U29" sqref="U29"/>
    </sheetView>
  </sheetViews>
  <sheetFormatPr defaultColWidth="11.42578125"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8.4257812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11.42578125" style="1" customWidth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16384" width="11.42578125" style="1"/>
  </cols>
  <sheetData>
    <row r="1" spans="1:18" ht="46.5" customHeight="1" x14ac:dyDescent="0.3">
      <c r="A1" s="64" t="str">
        <f>"AZIENDE SOCIO SANITARIE TERRITORIALI - INDICATORI DI BILANCIO " &amp; ([1]Info!$B$5) &amp; " " &amp;[1]Info!$B$3</f>
        <v>AZIENDE SOCIO SANITARIE TERRITORIALI - INDICATORI DI BILANCIO Preventivo 2022</v>
      </c>
      <c r="B1" s="64"/>
      <c r="C1" s="64"/>
      <c r="D1" s="64"/>
      <c r="E1" s="64"/>
      <c r="F1" s="64"/>
      <c r="G1" s="64"/>
      <c r="H1" s="64"/>
      <c r="I1" s="64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tr">
        <f>[1]Info!$B$2</f>
        <v>717</v>
      </c>
      <c r="B2" s="4" t="str">
        <f>[1]Info!$C$2</f>
        <v>ASST BRIANZA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ht="19.5" customHeight="1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50.25" customHeight="1" x14ac:dyDescent="0.3">
      <c r="A4" s="5" t="s">
        <v>1</v>
      </c>
      <c r="C4" s="6" t="str">
        <f>+'[1]NI-San'!N10</f>
        <v>Preconsuntivo al 31/12/ 2021</v>
      </c>
      <c r="D4" s="7" t="str">
        <f>+'[1]NI-San'!O10</f>
        <v>Preventivo al 31/12/2022</v>
      </c>
      <c r="E4" s="7" t="str">
        <f>'[1]NI-San'!R10</f>
        <v>Budget primo trimestre 2022</v>
      </c>
      <c r="F4" s="8"/>
      <c r="G4" s="9" t="str">
        <f>+C4</f>
        <v>Preconsuntivo al 31/12/ 2021</v>
      </c>
      <c r="H4" s="9" t="str">
        <f>+D4</f>
        <v>Preventivo al 31/12/2022</v>
      </c>
      <c r="I4" s="9" t="str">
        <f>E4</f>
        <v>Budget primo trimestre 2022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16.5" customHeight="1" x14ac:dyDescent="0.3">
      <c r="L5" s="10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1" t="s">
        <v>8</v>
      </c>
    </row>
    <row r="6" spans="1:18" ht="16.5" customHeight="1" x14ac:dyDescent="0.3">
      <c r="A6" s="63" t="s">
        <v>9</v>
      </c>
      <c r="B6" s="12" t="s">
        <v>10</v>
      </c>
      <c r="C6" s="13">
        <f>+'[1]NI-San'!$N$1011+'[1]NI-San'!$N$869+'[1]NI-San'!$N$874+'[1]NI-San'!$N$877+'[1]NI-San'!$N$959+'[1]NI-San'!$N$960+'[1]NI-San'!$N$962+'[1]NI-San'!$N$963</f>
        <v>173280741</v>
      </c>
      <c r="D6" s="13">
        <f>+'[1]NI-San'!$O$1011+'[1]NI-San'!$O$869+'[1]NI-San'!$O$874+'[1]NI-San'!$O$877+'[1]NI-San'!$O$959+'[1]NI-San'!$O$960+'[1]NI-San'!$O$962+'[1]NI-San'!$O$963</f>
        <v>174365726</v>
      </c>
      <c r="E6" s="13">
        <f>+'[1]NI-San'!$R$1011+'[1]NI-San'!$R$869+'[1]NI-San'!$R$874+'[1]NI-San'!$R$877+'[1]NI-San'!$R$959+'[1]NI-San'!$R$960+'[1]NI-San'!$R$962+'[1]NI-San'!$R$963</f>
        <v>43385195</v>
      </c>
      <c r="F6" s="14"/>
      <c r="G6" s="15">
        <f>IF(C7=0,0,+C6/C7)</f>
        <v>0.60677903539774358</v>
      </c>
      <c r="H6" s="15">
        <f>IF(D7=0,0,+D6/D7)</f>
        <v>0.58349514172586725</v>
      </c>
      <c r="I6" s="15">
        <f>+E6/E7</f>
        <v>0.64618168956754962</v>
      </c>
      <c r="L6" s="10" t="str">
        <f>[1]Info!B2</f>
        <v>717</v>
      </c>
      <c r="M6" s="10" t="str">
        <f>C4</f>
        <v>Preconsuntivo al 31/12/ 2021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173280741</v>
      </c>
      <c r="Q6" s="17">
        <f>C7</f>
        <v>285574700</v>
      </c>
      <c r="R6" s="11">
        <f>G6</f>
        <v>0.60677903539774358</v>
      </c>
    </row>
    <row r="7" spans="1:18" ht="16.5" customHeight="1" x14ac:dyDescent="0.3">
      <c r="A7" s="63"/>
      <c r="B7" s="18" t="s">
        <v>11</v>
      </c>
      <c r="C7" s="19">
        <f>+'[1]NI-San'!$N$11-'[1]NI-San'!$N$31-'[1]NI-San'!$N$357-'[1]NI-San'!$N$94</f>
        <v>285574700</v>
      </c>
      <c r="D7" s="19">
        <f>+'[1]NI-San'!$O$11-'[1]NI-San'!$O$31-'[1]NI-San'!$O$357-'[1]NI-San'!$O$94</f>
        <v>298829782</v>
      </c>
      <c r="E7" s="19">
        <f>+'[1]NI-San'!$R$11-'[1]NI-San'!$R$31-'[1]NI-San'!$R$357-'[1]NI-San'!$R$94</f>
        <v>67140861</v>
      </c>
      <c r="F7" s="20"/>
      <c r="G7" s="21"/>
      <c r="H7" s="21"/>
      <c r="I7" s="21"/>
      <c r="L7" s="10" t="str">
        <f t="shared" ref="L7:M22" si="0">L6</f>
        <v>717</v>
      </c>
      <c r="M7" s="10" t="str">
        <f t="shared" si="0"/>
        <v>Preconsuntivo al 31/12/ 2021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149216543</v>
      </c>
      <c r="Q7" s="17">
        <f>C10</f>
        <v>285574700</v>
      </c>
      <c r="R7" s="11">
        <f>G9</f>
        <v>0.52251317431130984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717</v>
      </c>
      <c r="M8" s="10" t="str">
        <f t="shared" si="0"/>
        <v>Preconsuntivo al 31/12/ 2021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55897168</v>
      </c>
      <c r="Q8" s="17">
        <f>C13</f>
        <v>285574700</v>
      </c>
      <c r="R8" s="11">
        <f>G12</f>
        <v>0.19573571468340858</v>
      </c>
    </row>
    <row r="9" spans="1:18" ht="16.5" customHeight="1" x14ac:dyDescent="0.3">
      <c r="A9" s="63" t="s">
        <v>12</v>
      </c>
      <c r="B9" s="12" t="s">
        <v>13</v>
      </c>
      <c r="C9" s="25">
        <f>+'[1]NI-San'!$N$376+'[1]NI-San'!$N$469+'[1]NI-San'!$N$983+'[1]NI-San'!$N$996+'[1]NI-San'!$N$1346</f>
        <v>149216543</v>
      </c>
      <c r="D9" s="25">
        <f>+'[1]NI-San'!$O$376+'[1]NI-San'!$O$469+'[1]NI-San'!$O$983+'[1]NI-San'!$O$996+'[1]NI-San'!$O$1346</f>
        <v>146834373</v>
      </c>
      <c r="E9" s="25">
        <f>+'[1]NI-San'!$R$376+'[1]NI-San'!$R$469+'[1]NI-San'!$R$983+'[1]NI-San'!$R$996+'[1]NI-San'!$R$1346</f>
        <v>33258496</v>
      </c>
      <c r="F9" s="14"/>
      <c r="G9" s="15">
        <f>IF(C10=0,0,+C9/C10)</f>
        <v>0.52251317431130984</v>
      </c>
      <c r="H9" s="15">
        <f>IF(D10=0,0,+D9/D10)</f>
        <v>0.49136458895519325</v>
      </c>
      <c r="I9" s="15">
        <f>+E9/E10</f>
        <v>0.49535402889754421</v>
      </c>
      <c r="L9" s="10" t="str">
        <f t="shared" si="0"/>
        <v>717</v>
      </c>
      <c r="M9" s="10" t="str">
        <f t="shared" si="0"/>
        <v>Preconsuntivo al 31/12/ 2021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29440075</v>
      </c>
      <c r="Q9" s="17">
        <f>C16</f>
        <v>285574700</v>
      </c>
      <c r="R9" s="11">
        <f>G15</f>
        <v>0.10309062742602898</v>
      </c>
    </row>
    <row r="10" spans="1:18" ht="16.5" customHeight="1" x14ac:dyDescent="0.3">
      <c r="A10" s="63"/>
      <c r="B10" s="18" t="s">
        <v>11</v>
      </c>
      <c r="C10" s="19">
        <f>+C7</f>
        <v>285574700</v>
      </c>
      <c r="D10" s="19">
        <f>+D7</f>
        <v>298829782</v>
      </c>
      <c r="E10" s="19">
        <f>+E7</f>
        <v>67140861</v>
      </c>
      <c r="F10" s="20"/>
      <c r="G10" s="21"/>
      <c r="H10" s="21"/>
      <c r="I10" s="21"/>
      <c r="L10" s="10" t="str">
        <f t="shared" si="0"/>
        <v>717</v>
      </c>
      <c r="M10" s="10" t="str">
        <f t="shared" si="0"/>
        <v>Preconsuntivo al 31/12/ 2021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6998574</v>
      </c>
      <c r="Q10" s="17">
        <f>C19</f>
        <v>285574700</v>
      </c>
      <c r="R10" s="11">
        <f>G18</f>
        <v>2.4506981886000406E-2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717</v>
      </c>
      <c r="M11" s="10" t="str">
        <f t="shared" si="0"/>
        <v>Preconsuntivo al 31/12/ 2021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2392416</v>
      </c>
      <c r="Q11" s="17">
        <f>C22</f>
        <v>285574700</v>
      </c>
      <c r="R11" s="11">
        <f>G21</f>
        <v>8.3775488514913968E-3</v>
      </c>
    </row>
    <row r="12" spans="1:18" ht="16.5" customHeight="1" x14ac:dyDescent="0.3">
      <c r="A12" s="63" t="s">
        <v>14</v>
      </c>
      <c r="B12" s="27" t="s">
        <v>15</v>
      </c>
      <c r="C12" s="28">
        <f>+'[1]NI-San'!N378</f>
        <v>55897168</v>
      </c>
      <c r="D12" s="28">
        <f>+'[1]NI-San'!O378</f>
        <v>56808355</v>
      </c>
      <c r="E12" s="28">
        <f>+'[1]NI-San'!R378</f>
        <v>12497838</v>
      </c>
      <c r="F12" s="29"/>
      <c r="G12" s="15">
        <f>IF(C13=0,0,+C12/C13)</f>
        <v>0.19573571468340858</v>
      </c>
      <c r="H12" s="15">
        <f>IF(D13=0,0,+D12/D13)</f>
        <v>0.19010272209079884</v>
      </c>
      <c r="I12" s="30">
        <f>+E12/E13</f>
        <v>0.18614354677399803</v>
      </c>
      <c r="L12" s="10" t="str">
        <f t="shared" si="0"/>
        <v>717</v>
      </c>
      <c r="M12" s="10" t="str">
        <f t="shared" si="0"/>
        <v>Preconsuntivo al 31/12/ 2021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4568599</v>
      </c>
      <c r="Q12" s="17">
        <f>C25</f>
        <v>285574700</v>
      </c>
      <c r="R12" s="11">
        <f>G24</f>
        <v>1.5997912280044414E-2</v>
      </c>
    </row>
    <row r="13" spans="1:18" ht="16.5" customHeight="1" x14ac:dyDescent="0.3">
      <c r="A13" s="63"/>
      <c r="B13" s="31" t="s">
        <v>11</v>
      </c>
      <c r="C13" s="32">
        <f>+C10</f>
        <v>285574700</v>
      </c>
      <c r="D13" s="32">
        <f>+D10</f>
        <v>298829782</v>
      </c>
      <c r="E13" s="32">
        <f>+E10</f>
        <v>67140861</v>
      </c>
      <c r="F13" s="33"/>
      <c r="G13" s="34"/>
      <c r="H13" s="35"/>
      <c r="I13" s="35"/>
      <c r="L13" s="10" t="str">
        <f t="shared" si="0"/>
        <v>717</v>
      </c>
      <c r="M13" s="10" t="str">
        <f t="shared" si="0"/>
        <v>Preconsuntivo al 31/12/ 2021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918169</v>
      </c>
      <c r="Q13" s="17">
        <f>C28</f>
        <v>285574700</v>
      </c>
      <c r="R13" s="11">
        <f>G27</f>
        <v>3.2151622675257998E-3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717</v>
      </c>
      <c r="M14" s="10" t="str">
        <f t="shared" si="0"/>
        <v>Preconsuntivo al 31/12/ 2021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5583036</v>
      </c>
      <c r="Q14" s="17">
        <f>C31</f>
        <v>285574700</v>
      </c>
      <c r="R14" s="11">
        <f>G30</f>
        <v>1.9550177239090156E-2</v>
      </c>
    </row>
    <row r="15" spans="1:18" ht="16.5" customHeight="1" x14ac:dyDescent="0.3">
      <c r="A15" s="63" t="s">
        <v>16</v>
      </c>
      <c r="B15" s="37" t="s">
        <v>17</v>
      </c>
      <c r="C15" s="38">
        <f>SUM('[1]NI-San'!N381:N404)</f>
        <v>29440075</v>
      </c>
      <c r="D15" s="38">
        <f>SUM('[1]NI-San'!O381:O404)</f>
        <v>29851296</v>
      </c>
      <c r="E15" s="38">
        <f>SUM('[1]NI-San'!R381:R404)</f>
        <v>6567284</v>
      </c>
      <c r="F15" s="39"/>
      <c r="G15" s="15">
        <f>IF(C16=0,0,+C15/C16)</f>
        <v>0.10309062742602898</v>
      </c>
      <c r="H15" s="15">
        <f>IF(D16=0,0,+D15/D16)</f>
        <v>9.9893979108146597E-2</v>
      </c>
      <c r="I15" s="40">
        <f>+E15/E16</f>
        <v>9.7813520741117696E-2</v>
      </c>
      <c r="L15" s="10" t="str">
        <f t="shared" si="0"/>
        <v>717</v>
      </c>
      <c r="M15" s="10" t="str">
        <f t="shared" si="0"/>
        <v>Preconsuntivo al 31/12/ 2021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10463121</v>
      </c>
      <c r="Q15" s="17">
        <f>C34</f>
        <v>285574700</v>
      </c>
      <c r="R15" s="11">
        <f>G33</f>
        <v>3.6638823397170686E-2</v>
      </c>
    </row>
    <row r="16" spans="1:18" ht="16.5" customHeight="1" x14ac:dyDescent="0.3">
      <c r="A16" s="63"/>
      <c r="B16" s="41" t="s">
        <v>11</v>
      </c>
      <c r="C16" s="42">
        <f>+C13</f>
        <v>285574700</v>
      </c>
      <c r="D16" s="42">
        <f>+D13</f>
        <v>298829782</v>
      </c>
      <c r="E16" s="42">
        <f>+E13</f>
        <v>67140861</v>
      </c>
      <c r="F16" s="43"/>
      <c r="G16" s="44"/>
      <c r="H16" s="45"/>
      <c r="I16" s="45"/>
      <c r="L16" s="10" t="str">
        <f t="shared" si="0"/>
        <v>717</v>
      </c>
      <c r="M16" s="10" t="str">
        <f t="shared" si="0"/>
        <v>Preconsuntivo al 31/12/ 2021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40773529</v>
      </c>
      <c r="Q16" s="17">
        <f>C37</f>
        <v>285574700</v>
      </c>
      <c r="R16" s="11">
        <f>G36</f>
        <v>0.14277710525477222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717</v>
      </c>
      <c r="M17" s="10" t="str">
        <f t="shared" si="0"/>
        <v>Preconsuntivo al 31/12/ 2021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6277721</v>
      </c>
      <c r="Q17" s="17">
        <f>C40</f>
        <v>285574700</v>
      </c>
      <c r="R17" s="11">
        <f>G39</f>
        <v>2.1982763178951075E-2</v>
      </c>
    </row>
    <row r="18" spans="1:18" ht="16.5" customHeight="1" x14ac:dyDescent="0.3">
      <c r="A18" s="63" t="s">
        <v>18</v>
      </c>
      <c r="B18" s="37" t="s">
        <v>19</v>
      </c>
      <c r="C18" s="38">
        <f>+'[1]NI-San'!N409+'[1]NI-San'!N410+'[1]NI-San'!N411</f>
        <v>6998574</v>
      </c>
      <c r="D18" s="38">
        <f>+'[1]NI-San'!O409+'[1]NI-San'!O410+'[1]NI-San'!O411</f>
        <v>6998120</v>
      </c>
      <c r="E18" s="38">
        <f>+'[1]NI-San'!R409+'[1]NI-San'!R410+'[1]NI-San'!R411</f>
        <v>1539586</v>
      </c>
      <c r="F18" s="39"/>
      <c r="G18" s="15">
        <f>IF(C19=0,0,+C18/C19)</f>
        <v>2.4506981886000406E-2</v>
      </c>
      <c r="H18" s="15">
        <f>IF(D19=0,0,+D18/D19)</f>
        <v>2.3418415504516212E-2</v>
      </c>
      <c r="I18" s="40">
        <f>+E18/E19</f>
        <v>2.2930685979734456E-2</v>
      </c>
      <c r="L18" s="10" t="str">
        <f t="shared" si="0"/>
        <v>717</v>
      </c>
      <c r="M18" s="10" t="str">
        <f t="shared" si="0"/>
        <v>Preconsuntivo al 31/12/ 2021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8328253</v>
      </c>
      <c r="Q18" s="17">
        <f>C43</f>
        <v>285574700</v>
      </c>
      <c r="R18" s="11">
        <f>G42</f>
        <v>2.9163133148699796E-2</v>
      </c>
    </row>
    <row r="19" spans="1:18" ht="16.5" customHeight="1" x14ac:dyDescent="0.3">
      <c r="A19" s="63"/>
      <c r="B19" s="41" t="s">
        <v>11</v>
      </c>
      <c r="C19" s="42">
        <f>+C16</f>
        <v>285574700</v>
      </c>
      <c r="D19" s="42">
        <f>+D16</f>
        <v>298829782</v>
      </c>
      <c r="E19" s="42">
        <f>+E16</f>
        <v>67140861</v>
      </c>
      <c r="F19" s="43"/>
      <c r="G19" s="44"/>
      <c r="H19" s="45"/>
      <c r="I19" s="45"/>
      <c r="L19" s="10" t="str">
        <f t="shared" si="0"/>
        <v>717</v>
      </c>
      <c r="M19" s="10" t="str">
        <f t="shared" si="0"/>
        <v>Preconsuntivo al 31/12/ 2021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7988514</v>
      </c>
      <c r="Q19" s="17">
        <f>C46</f>
        <v>285574700</v>
      </c>
      <c r="R19" s="11">
        <f>G45</f>
        <v>2.797346543653902E-2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717</v>
      </c>
      <c r="M20" s="10" t="str">
        <f t="shared" si="0"/>
        <v>Preconsuntivo al 31/12/ 2021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1702995</v>
      </c>
      <c r="Q20" s="17">
        <f>C49</f>
        <v>285574700</v>
      </c>
      <c r="R20" s="11">
        <f>G48</f>
        <v>5.963395917075287E-3</v>
      </c>
    </row>
    <row r="21" spans="1:18" ht="16.5" customHeight="1" x14ac:dyDescent="0.3">
      <c r="A21" s="63" t="s">
        <v>20</v>
      </c>
      <c r="B21" s="37" t="s">
        <v>21</v>
      </c>
      <c r="C21" s="38">
        <f>+'[1]NI-San'!N421+'[1]NI-San'!N412</f>
        <v>2392416</v>
      </c>
      <c r="D21" s="38">
        <f>+'[1]NI-San'!O421+'[1]NI-San'!O412</f>
        <v>2392416</v>
      </c>
      <c r="E21" s="38">
        <f>+'[1]NI-San'!R421+'[1]NI-San'!R412</f>
        <v>526331</v>
      </c>
      <c r="F21" s="39"/>
      <c r="G21" s="15">
        <f>IF(C22=0,0,+C21/C22)</f>
        <v>8.3775488514913968E-3</v>
      </c>
      <c r="H21" s="15">
        <f>IF(D22=0,0,+D21/D22)</f>
        <v>8.0059490188297226E-3</v>
      </c>
      <c r="I21" s="40">
        <f>+E21/E22</f>
        <v>7.8392053983341089E-3</v>
      </c>
      <c r="L21" s="10" t="str">
        <f t="shared" si="0"/>
        <v>717</v>
      </c>
      <c r="M21" s="10" t="str">
        <f t="shared" si="0"/>
        <v>Preconsuntivo al 31/12/ 2021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362249616</v>
      </c>
      <c r="Q21" s="17">
        <f>C52</f>
        <v>285574700</v>
      </c>
      <c r="R21" s="11">
        <f>G51</f>
        <v>1.268493378440037</v>
      </c>
    </row>
    <row r="22" spans="1:18" ht="16.5" customHeight="1" x14ac:dyDescent="0.3">
      <c r="A22" s="63"/>
      <c r="B22" s="41" t="s">
        <v>11</v>
      </c>
      <c r="C22" s="42">
        <f>+C19</f>
        <v>285574700</v>
      </c>
      <c r="D22" s="42">
        <f>+D19</f>
        <v>298829782</v>
      </c>
      <c r="E22" s="42">
        <f>+E19</f>
        <v>67140861</v>
      </c>
      <c r="F22" s="43"/>
      <c r="G22" s="44"/>
      <c r="H22" s="45"/>
      <c r="I22" s="45"/>
      <c r="L22" s="10" t="str">
        <f t="shared" si="0"/>
        <v>717</v>
      </c>
      <c r="M22" s="10" t="str">
        <f t="shared" si="0"/>
        <v>Preconsuntivo al 31/12/ 2021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362249616</v>
      </c>
      <c r="Q22" s="17">
        <f>C55</f>
        <v>350166670</v>
      </c>
      <c r="R22" s="11">
        <f>G54</f>
        <v>1.0345062709709065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717</v>
      </c>
      <c r="M23" s="10" t="str">
        <f t="shared" si="1"/>
        <v>Preconsuntivo al 31/12/ 2021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56633736</v>
      </c>
      <c r="Q23" s="17">
        <f>C58</f>
        <v>0</v>
      </c>
      <c r="R23" s="11">
        <f>G57</f>
        <v>0</v>
      </c>
    </row>
    <row r="24" spans="1:18" ht="16.5" customHeight="1" x14ac:dyDescent="0.3">
      <c r="A24" s="63" t="s">
        <v>22</v>
      </c>
      <c r="B24" s="37" t="s">
        <v>23</v>
      </c>
      <c r="C24" s="38">
        <f>+'[1]NI-San'!N425+'[1]NI-San'!N426+'[1]NI-San'!N427+'[1]NI-San'!N428</f>
        <v>4568599</v>
      </c>
      <c r="D24" s="38">
        <f>+'[1]NI-San'!O425+'[1]NI-San'!O426+'[1]NI-San'!O427+'[1]NI-San'!O428</f>
        <v>4568599</v>
      </c>
      <c r="E24" s="38">
        <f>+'[1]NI-San'!R425+'[1]NI-San'!R426+'[1]NI-San'!R427+'[1]NI-San'!R428</f>
        <v>1005092</v>
      </c>
      <c r="F24" s="39"/>
      <c r="G24" s="15">
        <f>IF(C25=0,0,+C24/C25)</f>
        <v>1.5997912280044414E-2</v>
      </c>
      <c r="H24" s="15">
        <f>IF(D25=0,0,+D24/D25)</f>
        <v>1.5288298808182379E-2</v>
      </c>
      <c r="I24" s="40">
        <f>+E24/E25</f>
        <v>1.4969900371101883E-2</v>
      </c>
      <c r="L24" s="10" t="str">
        <f t="shared" si="1"/>
        <v>717</v>
      </c>
      <c r="M24" s="10" t="str">
        <f>D4</f>
        <v>Preventivo al 31/12/2022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174365726</v>
      </c>
      <c r="Q24" s="17">
        <f>D7</f>
        <v>298829782</v>
      </c>
      <c r="R24" s="11">
        <f>H6</f>
        <v>0.58349514172586725</v>
      </c>
    </row>
    <row r="25" spans="1:18" ht="16.5" customHeight="1" x14ac:dyDescent="0.3">
      <c r="A25" s="63"/>
      <c r="B25" s="41" t="s">
        <v>11</v>
      </c>
      <c r="C25" s="42">
        <f>+C22</f>
        <v>285574700</v>
      </c>
      <c r="D25" s="42">
        <f>+D22</f>
        <v>298829782</v>
      </c>
      <c r="E25" s="42">
        <f>+E22</f>
        <v>67140861</v>
      </c>
      <c r="F25" s="43"/>
      <c r="G25" s="44"/>
      <c r="H25" s="45"/>
      <c r="I25" s="45"/>
      <c r="L25" s="10" t="str">
        <f t="shared" si="1"/>
        <v>717</v>
      </c>
      <c r="M25" s="10" t="str">
        <f t="shared" si="1"/>
        <v>Preventivo al 31/12/2022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146834373</v>
      </c>
      <c r="Q25" s="17">
        <f>D10</f>
        <v>298829782</v>
      </c>
      <c r="R25" s="11">
        <f>H9</f>
        <v>0.49136458895519325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717</v>
      </c>
      <c r="M26" s="10" t="str">
        <f t="shared" si="1"/>
        <v>Preventivo al 31/12/2022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56808355</v>
      </c>
      <c r="Q26" s="17">
        <f>D13</f>
        <v>298829782</v>
      </c>
      <c r="R26" s="11">
        <f>H12</f>
        <v>0.19010272209079884</v>
      </c>
    </row>
    <row r="27" spans="1:18" ht="16.5" customHeight="1" x14ac:dyDescent="0.3">
      <c r="A27" s="63" t="s">
        <v>24</v>
      </c>
      <c r="B27" s="27" t="s">
        <v>25</v>
      </c>
      <c r="C27" s="28">
        <f>+'[1]NI-San'!N448</f>
        <v>918169</v>
      </c>
      <c r="D27" s="28">
        <f>+'[1]NI-San'!O448</f>
        <v>941626</v>
      </c>
      <c r="E27" s="28">
        <f>+'[1]NI-San'!R448</f>
        <v>207158</v>
      </c>
      <c r="F27" s="29"/>
      <c r="G27" s="15">
        <f>IF(C28=0,0,+C27/C28)</f>
        <v>3.2151622675257998E-3</v>
      </c>
      <c r="H27" s="15">
        <f>IF(D28=0,0,+D27/D28)</f>
        <v>3.1510446974123882E-3</v>
      </c>
      <c r="I27" s="30">
        <f>+E27/E28</f>
        <v>3.0854236438820765E-3</v>
      </c>
      <c r="L27" s="10" t="str">
        <f t="shared" si="1"/>
        <v>717</v>
      </c>
      <c r="M27" s="10" t="str">
        <f t="shared" si="1"/>
        <v>Preventivo al 31/12/2022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29851296</v>
      </c>
      <c r="Q27" s="17">
        <f>D16</f>
        <v>298829782</v>
      </c>
      <c r="R27" s="11">
        <f>H15</f>
        <v>9.9893979108146597E-2</v>
      </c>
    </row>
    <row r="28" spans="1:18" ht="16.5" customHeight="1" x14ac:dyDescent="0.3">
      <c r="A28" s="63"/>
      <c r="B28" s="31" t="s">
        <v>11</v>
      </c>
      <c r="C28" s="32">
        <f>+C25</f>
        <v>285574700</v>
      </c>
      <c r="D28" s="32">
        <f>+D25</f>
        <v>298829782</v>
      </c>
      <c r="E28" s="32">
        <f>+E25</f>
        <v>67140861</v>
      </c>
      <c r="F28" s="33"/>
      <c r="G28" s="34"/>
      <c r="H28" s="35"/>
      <c r="I28" s="35"/>
      <c r="L28" s="10" t="str">
        <f t="shared" si="1"/>
        <v>717</v>
      </c>
      <c r="M28" s="10" t="str">
        <f t="shared" si="1"/>
        <v>Preventivo al 31/12/2022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6998120</v>
      </c>
      <c r="Q28" s="17">
        <f>D19</f>
        <v>298829782</v>
      </c>
      <c r="R28" s="11">
        <f>H18</f>
        <v>2.3418415504516212E-2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717</v>
      </c>
      <c r="M29" s="10" t="str">
        <f t="shared" si="1"/>
        <v>Preventivo al 31/12/2022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2392416</v>
      </c>
      <c r="Q29" s="17">
        <f>D22</f>
        <v>298829782</v>
      </c>
      <c r="R29" s="11">
        <f>H21</f>
        <v>8.0059490188297226E-3</v>
      </c>
    </row>
    <row r="30" spans="1:18" ht="16.5" customHeight="1" x14ac:dyDescent="0.3">
      <c r="A30" s="63" t="s">
        <v>26</v>
      </c>
      <c r="B30" s="27" t="s">
        <v>27</v>
      </c>
      <c r="C30" s="52">
        <f>+'[1]NI-San'!N856</f>
        <v>5583036</v>
      </c>
      <c r="D30" s="52">
        <f>+'[1]NI-San'!O856</f>
        <v>4295961</v>
      </c>
      <c r="E30" s="52">
        <f>+'[1]NI-San'!R856</f>
        <v>951408</v>
      </c>
      <c r="F30" s="29"/>
      <c r="G30" s="15">
        <f>IF(C31=0,0,+C30/C31)</f>
        <v>1.9550177239090156E-2</v>
      </c>
      <c r="H30" s="15">
        <f>IF(D31=0,0,+D30/D31)</f>
        <v>1.4375946638411028E-2</v>
      </c>
      <c r="I30" s="30">
        <f>+E30/E31</f>
        <v>1.4170327663805205E-2</v>
      </c>
      <c r="L30" s="10" t="str">
        <f t="shared" si="1"/>
        <v>717</v>
      </c>
      <c r="M30" s="10" t="str">
        <f t="shared" si="1"/>
        <v>Preventivo al 31/12/2022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4568599</v>
      </c>
      <c r="Q30" s="17">
        <f>D25</f>
        <v>298829782</v>
      </c>
      <c r="R30" s="11">
        <f>H24</f>
        <v>1.5288298808182379E-2</v>
      </c>
    </row>
    <row r="31" spans="1:18" ht="16.5" customHeight="1" x14ac:dyDescent="0.3">
      <c r="A31" s="63"/>
      <c r="B31" s="31" t="s">
        <v>11</v>
      </c>
      <c r="C31" s="32">
        <f>+C28</f>
        <v>285574700</v>
      </c>
      <c r="D31" s="32">
        <f>+D28</f>
        <v>298829782</v>
      </c>
      <c r="E31" s="32">
        <f>+E28</f>
        <v>67140861</v>
      </c>
      <c r="F31" s="33"/>
      <c r="G31" s="34"/>
      <c r="H31" s="35"/>
      <c r="I31" s="35"/>
      <c r="L31" s="10" t="str">
        <f t="shared" si="1"/>
        <v>717</v>
      </c>
      <c r="M31" s="10" t="str">
        <f t="shared" si="1"/>
        <v>Preventivo al 31/12/2022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941626</v>
      </c>
      <c r="Q31" s="17">
        <f>D28</f>
        <v>298829782</v>
      </c>
      <c r="R31" s="11">
        <f>H27</f>
        <v>3.1510446974123882E-3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717</v>
      </c>
      <c r="M32" s="10" t="str">
        <f t="shared" si="1"/>
        <v>Preventivo al 31/12/2022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4295961</v>
      </c>
      <c r="Q32" s="17">
        <f>D31</f>
        <v>298829782</v>
      </c>
      <c r="R32" s="11">
        <f>H30</f>
        <v>1.4375946638411028E-2</v>
      </c>
    </row>
    <row r="33" spans="1:18" ht="16.5" customHeight="1" x14ac:dyDescent="0.3">
      <c r="A33" s="63" t="s">
        <v>28</v>
      </c>
      <c r="B33" s="27" t="s">
        <v>29</v>
      </c>
      <c r="C33" s="52">
        <f>+'[1]NI-San'!N888</f>
        <v>10463121</v>
      </c>
      <c r="D33" s="52">
        <f>+'[1]NI-San'!O888</f>
        <v>11583861</v>
      </c>
      <c r="E33" s="52">
        <f>+'[1]NI-San'!R888</f>
        <v>2549684</v>
      </c>
      <c r="F33" s="29"/>
      <c r="G33" s="15">
        <f>IF(C34=0,0,+C33/C34)</f>
        <v>3.6638823397170686E-2</v>
      </c>
      <c r="H33" s="15">
        <f>IF(D34=0,0,+D33/D34)</f>
        <v>3.876407807304829E-2</v>
      </c>
      <c r="I33" s="30">
        <f>+E33/E34</f>
        <v>3.7975146014287781E-2</v>
      </c>
      <c r="L33" s="10" t="str">
        <f t="shared" si="1"/>
        <v>717</v>
      </c>
      <c r="M33" s="10" t="str">
        <f t="shared" si="1"/>
        <v>Preventivo al 31/12/2022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11583861</v>
      </c>
      <c r="Q33" s="17">
        <f>D34</f>
        <v>298829782</v>
      </c>
      <c r="R33" s="11">
        <f>H33</f>
        <v>3.876407807304829E-2</v>
      </c>
    </row>
    <row r="34" spans="1:18" ht="16.5" customHeight="1" x14ac:dyDescent="0.3">
      <c r="A34" s="63"/>
      <c r="B34" s="31" t="s">
        <v>11</v>
      </c>
      <c r="C34" s="32">
        <f>+C31</f>
        <v>285574700</v>
      </c>
      <c r="D34" s="32">
        <f>+D31</f>
        <v>298829782</v>
      </c>
      <c r="E34" s="32">
        <f>+E31</f>
        <v>67140861</v>
      </c>
      <c r="F34" s="33"/>
      <c r="G34" s="34"/>
      <c r="H34" s="35"/>
      <c r="I34" s="35"/>
      <c r="L34" s="10" t="str">
        <f t="shared" si="1"/>
        <v>717</v>
      </c>
      <c r="M34" s="10" t="str">
        <f t="shared" si="1"/>
        <v>Preventivo al 31/12/2022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41882192</v>
      </c>
      <c r="Q34" s="17">
        <f>D37</f>
        <v>298829782</v>
      </c>
      <c r="R34" s="11">
        <f>H36</f>
        <v>0.14015400914758891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717</v>
      </c>
      <c r="M35" s="10" t="str">
        <f t="shared" si="1"/>
        <v>Preventivo al 31/12/2022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5780531</v>
      </c>
      <c r="Q35" s="17">
        <f>D40</f>
        <v>298829782</v>
      </c>
      <c r="R35" s="11">
        <f>H39</f>
        <v>1.9343891901644528E-2</v>
      </c>
    </row>
    <row r="36" spans="1:18" ht="16.5" customHeight="1" x14ac:dyDescent="0.3">
      <c r="A36" s="63" t="s">
        <v>30</v>
      </c>
      <c r="B36" s="27" t="s">
        <v>31</v>
      </c>
      <c r="C36" s="28">
        <f>+'[1]NI-San'!N921</f>
        <v>40773529</v>
      </c>
      <c r="D36" s="28">
        <f>+'[1]NI-San'!O921</f>
        <v>41882192</v>
      </c>
      <c r="E36" s="28">
        <f>+'[1]NI-San'!R921</f>
        <v>9804577</v>
      </c>
      <c r="F36" s="29"/>
      <c r="G36" s="15">
        <f>IF(C37=0,0,+C36/C37)</f>
        <v>0.14277710525477222</v>
      </c>
      <c r="H36" s="15">
        <f>IF(D37=0,0,+D36/D37)</f>
        <v>0.14015400914758891</v>
      </c>
      <c r="I36" s="30">
        <f>+E36/E37</f>
        <v>0.14602995633314861</v>
      </c>
      <c r="L36" s="10" t="str">
        <f t="shared" si="1"/>
        <v>717</v>
      </c>
      <c r="M36" s="10" t="str">
        <f t="shared" si="1"/>
        <v>Preventivo al 31/12/2022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8510989</v>
      </c>
      <c r="Q36" s="17">
        <f>D43</f>
        <v>298829782</v>
      </c>
      <c r="R36" s="11">
        <f>H42</f>
        <v>2.8481060164210807E-2</v>
      </c>
    </row>
    <row r="37" spans="1:18" ht="16.5" customHeight="1" x14ac:dyDescent="0.3">
      <c r="A37" s="63"/>
      <c r="B37" s="31" t="s">
        <v>11</v>
      </c>
      <c r="C37" s="32">
        <f>+C34</f>
        <v>285574700</v>
      </c>
      <c r="D37" s="32">
        <f>+D34</f>
        <v>298829782</v>
      </c>
      <c r="E37" s="32">
        <f>+E34</f>
        <v>67140861</v>
      </c>
      <c r="F37" s="33"/>
      <c r="G37" s="34"/>
      <c r="H37" s="35"/>
      <c r="I37" s="35"/>
      <c r="L37" s="10" t="str">
        <f t="shared" si="1"/>
        <v>717</v>
      </c>
      <c r="M37" s="10" t="str">
        <f t="shared" si="1"/>
        <v>Preventivo al 31/12/2022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5625793</v>
      </c>
      <c r="Q37" s="17">
        <f>D46</f>
        <v>298829782</v>
      </c>
      <c r="R37" s="11">
        <f>H45</f>
        <v>1.8826078720627651E-2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717</v>
      </c>
      <c r="M38" s="10" t="str">
        <f>M37</f>
        <v>Preventivo al 31/12/2022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1705389</v>
      </c>
      <c r="Q38" s="17">
        <f>D49</f>
        <v>298829782</v>
      </c>
      <c r="R38" s="11">
        <f>H48</f>
        <v>5.7068910219932496E-3</v>
      </c>
    </row>
    <row r="39" spans="1:18" ht="16.5" customHeight="1" x14ac:dyDescent="0.3">
      <c r="A39" s="53" t="s">
        <v>32</v>
      </c>
      <c r="B39" s="27" t="s">
        <v>33</v>
      </c>
      <c r="C39" s="52">
        <f>+'[1]NI-San'!N950</f>
        <v>6277721</v>
      </c>
      <c r="D39" s="52">
        <f>+'[1]NI-San'!O950</f>
        <v>5780531</v>
      </c>
      <c r="E39" s="52">
        <f>+'[1]NI-San'!R950</f>
        <v>1272089</v>
      </c>
      <c r="F39" s="29"/>
      <c r="G39" s="15">
        <f>IF(C40=0,0,+C39/C40)</f>
        <v>2.1982763178951075E-2</v>
      </c>
      <c r="H39" s="15">
        <f>IF(D40=0,0,+D39/D40)</f>
        <v>1.9343891901644528E-2</v>
      </c>
      <c r="I39" s="30">
        <f>+E39/E40</f>
        <v>1.8946569660463545E-2</v>
      </c>
      <c r="L39" s="10" t="str">
        <f t="shared" ref="L39:M54" si="3">L38</f>
        <v>717</v>
      </c>
      <c r="M39" s="10" t="str">
        <f>M38</f>
        <v>Preventivo al 31/12/2022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345484140</v>
      </c>
      <c r="Q39" s="17">
        <f>D52</f>
        <v>298829782</v>
      </c>
      <c r="R39" s="11">
        <f>H51</f>
        <v>1.1561235218516472</v>
      </c>
    </row>
    <row r="40" spans="1:18" ht="16.5" customHeight="1" x14ac:dyDescent="0.3">
      <c r="A40" s="54"/>
      <c r="B40" s="31" t="s">
        <v>11</v>
      </c>
      <c r="C40" s="32">
        <f>+C37</f>
        <v>285574700</v>
      </c>
      <c r="D40" s="32">
        <f>+D37</f>
        <v>298829782</v>
      </c>
      <c r="E40" s="32">
        <f>+E37</f>
        <v>67140861</v>
      </c>
      <c r="F40" s="33"/>
      <c r="G40" s="34"/>
      <c r="H40" s="35"/>
      <c r="I40" s="35"/>
      <c r="L40" s="10" t="str">
        <f t="shared" si="3"/>
        <v>717</v>
      </c>
      <c r="M40" s="10" t="str">
        <f>M39</f>
        <v>Preventivo al 31/12/2022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345484140</v>
      </c>
      <c r="Q40" s="17">
        <f>D55</f>
        <v>333426272</v>
      </c>
      <c r="R40" s="11">
        <f>H54</f>
        <v>1.0361635210317199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717</v>
      </c>
      <c r="M41" s="10" t="str">
        <f>M40</f>
        <v>Preventivo al 31/12/2022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35594573</v>
      </c>
      <c r="Q41" s="17">
        <f>D58</f>
        <v>0</v>
      </c>
      <c r="R41" s="11">
        <f>H57</f>
        <v>0</v>
      </c>
    </row>
    <row r="42" spans="1:18" ht="16.5" customHeight="1" x14ac:dyDescent="0.3">
      <c r="A42" s="53" t="s">
        <v>34</v>
      </c>
      <c r="B42" s="27" t="s">
        <v>35</v>
      </c>
      <c r="C42" s="52">
        <f>+'[1]NI-San'!N983</f>
        <v>8328253</v>
      </c>
      <c r="D42" s="52">
        <f>+'[1]NI-San'!O983</f>
        <v>8510989</v>
      </c>
      <c r="E42" s="52">
        <f>+'[1]NI-San'!R983</f>
        <v>1926668</v>
      </c>
      <c r="F42" s="29"/>
      <c r="G42" s="15">
        <f>IF(C43=0,0,+C42/C43)</f>
        <v>2.9163133148699796E-2</v>
      </c>
      <c r="H42" s="15">
        <f>IF(D43=0,0,+D42/D43)</f>
        <v>2.8481060164210807E-2</v>
      </c>
      <c r="I42" s="30">
        <f>+E42/E43</f>
        <v>2.8695908442401417E-2</v>
      </c>
      <c r="L42" s="10" t="str">
        <f t="shared" si="3"/>
        <v>717</v>
      </c>
      <c r="M42" s="10" t="str">
        <f>E4</f>
        <v>Budget primo trimestre 2022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43385195</v>
      </c>
      <c r="Q42" s="17">
        <f>E7</f>
        <v>67140861</v>
      </c>
      <c r="R42" s="16">
        <f>I6</f>
        <v>0.64618168956754962</v>
      </c>
    </row>
    <row r="43" spans="1:18" ht="16.5" customHeight="1" x14ac:dyDescent="0.3">
      <c r="A43" s="54"/>
      <c r="B43" s="31" t="s">
        <v>11</v>
      </c>
      <c r="C43" s="32">
        <f>+C40</f>
        <v>285574700</v>
      </c>
      <c r="D43" s="32">
        <f>+D40</f>
        <v>298829782</v>
      </c>
      <c r="E43" s="32">
        <f>+E40</f>
        <v>67140861</v>
      </c>
      <c r="F43" s="33"/>
      <c r="G43" s="34"/>
      <c r="H43" s="35"/>
      <c r="I43" s="35"/>
      <c r="L43" s="10" t="str">
        <f t="shared" si="3"/>
        <v>717</v>
      </c>
      <c r="M43" s="10" t="str">
        <f t="shared" si="3"/>
        <v>Budget primo trimestre 2022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33258496</v>
      </c>
      <c r="Q43" s="17">
        <f>E10</f>
        <v>67140861</v>
      </c>
      <c r="R43" s="16">
        <f>I9</f>
        <v>0.49535402889754421</v>
      </c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  <c r="L44" s="10" t="str">
        <f t="shared" si="3"/>
        <v>717</v>
      </c>
      <c r="M44" s="10" t="str">
        <f t="shared" si="3"/>
        <v>Budget primo trimestre 2022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12497838</v>
      </c>
      <c r="Q44" s="17">
        <f>E13</f>
        <v>67140861</v>
      </c>
      <c r="R44" s="16">
        <f>I12</f>
        <v>0.18614354677399803</v>
      </c>
    </row>
    <row r="45" spans="1:18" ht="16.5" customHeight="1" x14ac:dyDescent="0.3">
      <c r="A45" s="53" t="s">
        <v>36</v>
      </c>
      <c r="B45" s="27" t="s">
        <v>37</v>
      </c>
      <c r="C45" s="28">
        <f>+'[1]NI-San'!N996</f>
        <v>7988514</v>
      </c>
      <c r="D45" s="28">
        <f>+'[1]NI-San'!O996</f>
        <v>5625793</v>
      </c>
      <c r="E45" s="28">
        <f>+'[1]NI-San'!R996</f>
        <v>1401708</v>
      </c>
      <c r="F45" s="29"/>
      <c r="G45" s="15">
        <f>IF(C46=0,0,+C45/C46)</f>
        <v>2.797346543653902E-2</v>
      </c>
      <c r="H45" s="15">
        <f>IF(D46=0,0,+D45/D46)</f>
        <v>1.8826078720627651E-2</v>
      </c>
      <c r="I45" s="30">
        <f>+E45/E46</f>
        <v>2.0877122800078481E-2</v>
      </c>
      <c r="L45" s="10" t="str">
        <f t="shared" si="3"/>
        <v>717</v>
      </c>
      <c r="M45" s="10" t="str">
        <f t="shared" si="3"/>
        <v>Budget primo trimestre 2022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6567284</v>
      </c>
      <c r="Q45" s="17">
        <f>E16</f>
        <v>67140861</v>
      </c>
      <c r="R45" s="16">
        <f>I15</f>
        <v>9.7813520741117696E-2</v>
      </c>
    </row>
    <row r="46" spans="1:18" ht="16.5" customHeight="1" x14ac:dyDescent="0.3">
      <c r="A46" s="54"/>
      <c r="B46" s="31" t="s">
        <v>11</v>
      </c>
      <c r="C46" s="32">
        <f>+C43</f>
        <v>285574700</v>
      </c>
      <c r="D46" s="32">
        <f>+D43</f>
        <v>298829782</v>
      </c>
      <c r="E46" s="32">
        <f>+E43</f>
        <v>67140861</v>
      </c>
      <c r="F46" s="33"/>
      <c r="G46" s="34"/>
      <c r="H46" s="35"/>
      <c r="I46" s="35"/>
      <c r="L46" s="10" t="str">
        <f t="shared" si="3"/>
        <v>717</v>
      </c>
      <c r="M46" s="10" t="str">
        <f t="shared" si="3"/>
        <v>Budget primo trimestre 2022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1539586</v>
      </c>
      <c r="Q46" s="17">
        <f>E19</f>
        <v>67140861</v>
      </c>
      <c r="R46" s="16">
        <f>I18</f>
        <v>2.2930685979734456E-2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  <c r="L47" s="10" t="str">
        <f t="shared" si="3"/>
        <v>717</v>
      </c>
      <c r="M47" s="10" t="str">
        <f t="shared" si="3"/>
        <v>Budget primo trimestre 2022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526331</v>
      </c>
      <c r="Q47" s="17">
        <f>E22</f>
        <v>67140861</v>
      </c>
      <c r="R47" s="16">
        <f>I21</f>
        <v>7.8392053983341089E-3</v>
      </c>
    </row>
    <row r="48" spans="1:18" ht="16.5" customHeight="1" x14ac:dyDescent="0.3">
      <c r="A48" s="53" t="s">
        <v>38</v>
      </c>
      <c r="B48" s="27" t="s">
        <v>39</v>
      </c>
      <c r="C48" s="28">
        <f>[1]SKASST_TOT!C$34</f>
        <v>1702995</v>
      </c>
      <c r="D48" s="28">
        <f>[1]SKASST_TOT!D$34</f>
        <v>1705389</v>
      </c>
      <c r="E48" s="28">
        <f>[1]SKASST_TOT!E$34</f>
        <v>2394</v>
      </c>
      <c r="F48" s="29"/>
      <c r="G48" s="15">
        <f>IF(C49=0,0,+C48/C49)</f>
        <v>5.963395917075287E-3</v>
      </c>
      <c r="H48" s="15">
        <f>IF(D49=0,0,+D48/D49)</f>
        <v>5.7068910219932496E-3</v>
      </c>
      <c r="I48" s="30">
        <f>+E48/E49</f>
        <v>3.5656379205503484E-5</v>
      </c>
      <c r="L48" s="10" t="str">
        <f t="shared" si="3"/>
        <v>717</v>
      </c>
      <c r="M48" s="10" t="str">
        <f t="shared" si="3"/>
        <v>Budget primo trimestre 2022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1005092</v>
      </c>
      <c r="Q48" s="17">
        <f>E25</f>
        <v>67140861</v>
      </c>
      <c r="R48" s="16">
        <f>I24</f>
        <v>1.4969900371101883E-2</v>
      </c>
    </row>
    <row r="49" spans="1:18" ht="16.5" customHeight="1" x14ac:dyDescent="0.3">
      <c r="A49" s="54"/>
      <c r="B49" s="31" t="s">
        <v>11</v>
      </c>
      <c r="C49" s="32">
        <f>+C46</f>
        <v>285574700</v>
      </c>
      <c r="D49" s="32">
        <f>+D46</f>
        <v>298829782</v>
      </c>
      <c r="E49" s="32">
        <f>+E46</f>
        <v>67140861</v>
      </c>
      <c r="F49" s="33"/>
      <c r="G49" s="34"/>
      <c r="H49" s="35"/>
      <c r="I49" s="35"/>
      <c r="L49" s="10" t="str">
        <f t="shared" si="3"/>
        <v>717</v>
      </c>
      <c r="M49" s="10" t="str">
        <f t="shared" si="3"/>
        <v>Budget primo trimestre 2022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207158</v>
      </c>
      <c r="Q49" s="17">
        <f>E28</f>
        <v>67140861</v>
      </c>
      <c r="R49" s="16">
        <f>I27</f>
        <v>3.0854236438820765E-3</v>
      </c>
    </row>
    <row r="50" spans="1:18" ht="16.5" customHeight="1" x14ac:dyDescent="0.3">
      <c r="B50" s="31"/>
      <c r="C50" s="23"/>
      <c r="D50" s="23"/>
      <c r="E50" s="23"/>
      <c r="G50" s="26"/>
      <c r="H50" s="26"/>
      <c r="I50" s="26"/>
      <c r="L50" s="10" t="str">
        <f t="shared" si="3"/>
        <v>717</v>
      </c>
      <c r="M50" s="10" t="str">
        <f t="shared" si="3"/>
        <v>Budget primo trimestre 2022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951408</v>
      </c>
      <c r="Q50" s="17">
        <f>E31</f>
        <v>67140861</v>
      </c>
      <c r="R50" s="16">
        <f>I30</f>
        <v>1.4170327663805205E-2</v>
      </c>
    </row>
    <row r="51" spans="1:18" ht="16.5" customHeight="1" x14ac:dyDescent="0.3">
      <c r="A51" s="59" t="s">
        <v>40</v>
      </c>
      <c r="B51" s="12" t="s">
        <v>41</v>
      </c>
      <c r="C51" s="13">
        <f>+'[1]NI-San'!N372+'[1]NI-San'!N1569+'[1]NI-San'!N1691</f>
        <v>362249616</v>
      </c>
      <c r="D51" s="13">
        <f>+'[1]NI-San'!O372+'[1]NI-San'!O1569+'[1]NI-San'!O1691</f>
        <v>345484140</v>
      </c>
      <c r="E51" s="13">
        <f>+'[1]NI-San'!R372+'[1]NI-San'!R1569+'[1]NI-San'!R1691</f>
        <v>82973530</v>
      </c>
      <c r="F51" s="14"/>
      <c r="G51" s="15">
        <f>IF(C52=0,0,+C51/C52)</f>
        <v>1.268493378440037</v>
      </c>
      <c r="H51" s="15">
        <f>IF(D52=0,0,+D51/D52)</f>
        <v>1.1561235218516472</v>
      </c>
      <c r="I51" s="15">
        <f>+E51/E52</f>
        <v>1.2358127191726065</v>
      </c>
      <c r="L51" s="10" t="str">
        <f t="shared" si="3"/>
        <v>717</v>
      </c>
      <c r="M51" s="10" t="str">
        <f t="shared" si="3"/>
        <v>Budget primo trimestre 2022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2549684</v>
      </c>
      <c r="Q51" s="17">
        <f>E34</f>
        <v>67140861</v>
      </c>
      <c r="R51" s="16">
        <f>I33</f>
        <v>3.7975146014287781E-2</v>
      </c>
    </row>
    <row r="52" spans="1:18" ht="16.5" customHeight="1" x14ac:dyDescent="0.3">
      <c r="A52" s="60"/>
      <c r="B52" s="18" t="s">
        <v>11</v>
      </c>
      <c r="C52" s="19">
        <f>+C46</f>
        <v>285574700</v>
      </c>
      <c r="D52" s="19">
        <f>+D46</f>
        <v>298829782</v>
      </c>
      <c r="E52" s="19">
        <f>+E46</f>
        <v>67140861</v>
      </c>
      <c r="F52" s="20"/>
      <c r="G52" s="21"/>
      <c r="H52" s="21"/>
      <c r="I52" s="21"/>
      <c r="L52" s="10" t="str">
        <f t="shared" si="3"/>
        <v>717</v>
      </c>
      <c r="M52" s="10" t="str">
        <f t="shared" si="3"/>
        <v>Budget primo trimestre 2022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9804577</v>
      </c>
      <c r="Q52" s="17">
        <f>E37</f>
        <v>67140861</v>
      </c>
      <c r="R52" s="16">
        <f>I36</f>
        <v>0.14602995633314861</v>
      </c>
    </row>
    <row r="53" spans="1:18" ht="16.5" customHeight="1" x14ac:dyDescent="0.3">
      <c r="B53" s="22"/>
      <c r="C53" s="23"/>
      <c r="D53" s="23"/>
      <c r="E53" s="23"/>
      <c r="G53" s="26"/>
      <c r="H53" s="26"/>
      <c r="I53" s="26"/>
      <c r="L53" s="10" t="str">
        <f t="shared" si="3"/>
        <v>717</v>
      </c>
      <c r="M53" s="10" t="str">
        <f t="shared" si="3"/>
        <v>Budget primo trimestre 2022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1272089</v>
      </c>
      <c r="Q53" s="17">
        <f>E40</f>
        <v>67140861</v>
      </c>
      <c r="R53" s="16">
        <f>I39</f>
        <v>1.8946569660463545E-2</v>
      </c>
    </row>
    <row r="54" spans="1:18" ht="16.5" customHeight="1" x14ac:dyDescent="0.3">
      <c r="A54" s="59" t="s">
        <v>42</v>
      </c>
      <c r="B54" s="12" t="s">
        <v>41</v>
      </c>
      <c r="C54" s="13">
        <f>+C51</f>
        <v>362249616</v>
      </c>
      <c r="D54" s="13">
        <f>+D51</f>
        <v>345484140</v>
      </c>
      <c r="E54" s="13">
        <f>+E51</f>
        <v>82973530</v>
      </c>
      <c r="F54" s="14"/>
      <c r="G54" s="15">
        <f>IF(C55=0,0,+C54/C55)</f>
        <v>1.0345062709709065</v>
      </c>
      <c r="H54" s="15">
        <f>IF(D55=0,0,+D54/D55)</f>
        <v>1.0361635210317199</v>
      </c>
      <c r="I54" s="15">
        <f>+E54/E55</f>
        <v>1.037700129127326</v>
      </c>
      <c r="L54" s="10" t="str">
        <f t="shared" si="3"/>
        <v>717</v>
      </c>
      <c r="M54" s="10" t="str">
        <f t="shared" si="3"/>
        <v>Budget primo trimestre 2022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1926668</v>
      </c>
      <c r="Q54" s="17">
        <f>E43</f>
        <v>67140861</v>
      </c>
      <c r="R54" s="16">
        <f>I42</f>
        <v>2.8695908442401417E-2</v>
      </c>
    </row>
    <row r="55" spans="1:18" ht="16.5" customHeight="1" x14ac:dyDescent="0.3">
      <c r="A55" s="60"/>
      <c r="B55" s="18" t="s">
        <v>43</v>
      </c>
      <c r="C55" s="19">
        <f>+'[1]NI-San'!N1708</f>
        <v>350166670</v>
      </c>
      <c r="D55" s="19">
        <f>+'[1]NI-San'!O1708</f>
        <v>333426272</v>
      </c>
      <c r="E55" s="19">
        <f>+'[1]NI-San'!R1708</f>
        <v>79959063</v>
      </c>
      <c r="F55" s="20"/>
      <c r="G55" s="21"/>
      <c r="H55" s="21"/>
      <c r="I55" s="21"/>
      <c r="L55" s="10" t="str">
        <f t="shared" ref="L55:M59" si="5">L54</f>
        <v>717</v>
      </c>
      <c r="M55" s="10" t="str">
        <f t="shared" si="5"/>
        <v>Budget primo trimestre 2022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1401708</v>
      </c>
      <c r="Q55" s="17">
        <f>E46</f>
        <v>67140861</v>
      </c>
      <c r="R55" s="16">
        <f>I45</f>
        <v>2.0877122800078481E-2</v>
      </c>
    </row>
    <row r="56" spans="1:18" ht="16.5" customHeight="1" x14ac:dyDescent="0.3">
      <c r="G56" s="26"/>
      <c r="H56" s="26"/>
      <c r="I56" s="26"/>
      <c r="L56" s="10" t="str">
        <f t="shared" si="5"/>
        <v>717</v>
      </c>
      <c r="M56" s="10" t="str">
        <f t="shared" si="5"/>
        <v>Budget primo trimestre 2022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2394</v>
      </c>
      <c r="Q56" s="17">
        <f>E49</f>
        <v>67140861</v>
      </c>
      <c r="R56" s="16">
        <f>I48</f>
        <v>3.5656379205503484E-5</v>
      </c>
    </row>
    <row r="57" spans="1:18" ht="16.5" customHeight="1" x14ac:dyDescent="0.3">
      <c r="A57" s="59" t="s">
        <v>44</v>
      </c>
      <c r="B57" s="12" t="s">
        <v>45</v>
      </c>
      <c r="C57" s="25">
        <f>[1]SKASST_TOT!C$37</f>
        <v>56633736</v>
      </c>
      <c r="D57" s="25">
        <f>[1]SKASST_TOT!D$37</f>
        <v>35594573</v>
      </c>
      <c r="E57" s="25">
        <f>[1]SKASST_TOT!E$37</f>
        <v>-21039163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  <c r="L57" s="10" t="str">
        <f t="shared" si="5"/>
        <v>717</v>
      </c>
      <c r="M57" s="10" t="str">
        <f t="shared" si="5"/>
        <v>Budget primo trimestre 2022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82973530</v>
      </c>
      <c r="Q57" s="17">
        <f>E52</f>
        <v>67140861</v>
      </c>
      <c r="R57" s="16">
        <f>I51</f>
        <v>1.2358127191726065</v>
      </c>
    </row>
    <row r="58" spans="1:18" ht="16.5" customHeight="1" x14ac:dyDescent="0.3">
      <c r="A58" s="60"/>
      <c r="B58" s="18" t="s">
        <v>11</v>
      </c>
      <c r="C58" s="19">
        <f>+'[1]NI-San'!N1711</f>
        <v>0</v>
      </c>
      <c r="D58" s="19">
        <f>+'[1]NI-San'!O1711</f>
        <v>0</v>
      </c>
      <c r="E58" s="19">
        <f>+'[1]NI-San'!R1711</f>
        <v>0</v>
      </c>
      <c r="F58" s="20"/>
      <c r="G58" s="21"/>
      <c r="H58" s="21"/>
      <c r="I58" s="21"/>
      <c r="L58" s="10" t="str">
        <f t="shared" si="5"/>
        <v>717</v>
      </c>
      <c r="M58" s="10" t="str">
        <f t="shared" si="5"/>
        <v>Budget primo trimestre 2022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82973530</v>
      </c>
      <c r="Q58" s="17">
        <f>E55</f>
        <v>79959063</v>
      </c>
      <c r="R58" s="16">
        <f>I54</f>
        <v>1.037700129127326</v>
      </c>
    </row>
    <row r="59" spans="1:18" ht="17.25" customHeight="1" x14ac:dyDescent="0.3">
      <c r="B59" s="56"/>
      <c r="L59" s="10" t="str">
        <f t="shared" si="5"/>
        <v>717</v>
      </c>
      <c r="M59" s="61" t="str">
        <f t="shared" si="5"/>
        <v>Budget primo trimestre 2022</v>
      </c>
      <c r="N59" s="10" t="str">
        <f t="shared" si="6"/>
        <v>Indicatore 5</v>
      </c>
      <c r="O59" s="61" t="str">
        <f t="shared" si="6"/>
        <v>Contributo PSSR  / Ricavi della gestione caratteristica</v>
      </c>
      <c r="P59" s="16">
        <f>E57</f>
        <v>-21039163</v>
      </c>
      <c r="Q59" s="17">
        <f>E58</f>
        <v>0</v>
      </c>
      <c r="R59" s="16" t="e">
        <f>I57</f>
        <v>#DIV/0!</v>
      </c>
    </row>
    <row r="60" spans="1:18" x14ac:dyDescent="0.3">
      <c r="A60" s="1" t="s">
        <v>46</v>
      </c>
    </row>
    <row r="61" spans="1:18" ht="35.25" customHeight="1" x14ac:dyDescent="0.3">
      <c r="A61" s="62" t="s">
        <v>47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48</v>
      </c>
      <c r="B62" s="62"/>
      <c r="C62" s="62"/>
      <c r="D62" s="62"/>
      <c r="E62" s="62"/>
      <c r="F62" s="62"/>
      <c r="G62" s="62"/>
      <c r="H62" s="62"/>
      <c r="I62" s="62"/>
    </row>
    <row r="63" spans="1:18" ht="37.5" customHeight="1" x14ac:dyDescent="0.3">
      <c r="A63" s="62" t="s">
        <v>49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50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51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sheetProtection password="D544" sheet="1" objects="1" scenarios="1"/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83" fitToHeight="2" orientation="landscape" horizontalDpi="300" verticalDpi="3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 Genio Matteo</dc:creator>
  <cp:lastModifiedBy>Silvia Trezzi</cp:lastModifiedBy>
  <dcterms:created xsi:type="dcterms:W3CDTF">2022-07-01T14:52:03Z</dcterms:created>
  <dcterms:modified xsi:type="dcterms:W3CDTF">2022-08-02T10:08:40Z</dcterms:modified>
</cp:coreProperties>
</file>